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_rels/chart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istorical Population" sheetId="1" state="visible" r:id="rId3"/>
    <sheet name="Mill_Pop_Limited_2" sheetId="2" state="visible" r:id="rId4"/>
  </sheets>
  <definedNames>
    <definedName function="false" hidden="false" name="Total_New_Pop" vbProcedure="false">#REF!</definedName>
    <definedName function="false" hidden="false" localSheetId="1" name="Total_New_Pop" vbProcedure="false">Mill_Pop_Limited_2!$C$3:$C$37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<sst xmlns="http://schemas.openxmlformats.org/spreadsheetml/2006/main" count="121" uniqueCount="109">
  <si>
    <t xml:space="preserve">Human Population Estimates</t>
  </si>
  <si>
    <t xml:space="preserve">Date (AC)</t>
  </si>
  <si>
    <t xml:space="preserve">Date (Greg)</t>
  </si>
  <si>
    <t xml:space="preserve">Generation Number</t>
  </si>
  <si>
    <t xml:space="preserve">People Born per Generation (Millions)</t>
  </si>
  <si>
    <t xml:space="preserve">People alive (Millions)</t>
  </si>
  <si>
    <t xml:space="preserve">Assumptions</t>
  </si>
  <si>
    <t xml:space="preserve">Pre-Flood Assumptions</t>
  </si>
  <si>
    <t xml:space="preserve">Assumes: an average of 20 children per woman, each six years apart.</t>
  </si>
  <si>
    <t xml:space="preserve"> First child born when mother is 123 and middle child born when</t>
  </si>
  <si>
    <t xml:space="preserve">the mother is 183 years old.</t>
  </si>
  <si>
    <t xml:space="preserve">Also assumes the average person lives 900 years.</t>
  </si>
  <si>
    <t xml:space="preserve">Flood Year</t>
  </si>
  <si>
    <t xml:space="preserve">Post-Flood to Babel Assumptions</t>
  </si>
  <si>
    <t xml:space="preserve">Assumes: an average of 7 children per woman, each three years apart.</t>
  </si>
  <si>
    <t xml:space="preserve"> First child born when mother is 32 and middle child born when</t>
  </si>
  <si>
    <t xml:space="preserve">the mother is 41.25 years old.</t>
  </si>
  <si>
    <t xml:space="preserve">Also assumes the average person lives 289 years.</t>
  </si>
  <si>
    <t xml:space="preserve">Finally, assumes that Noah and his wife were too old to have more children.</t>
  </si>
  <si>
    <t xml:space="preserve">Babel</t>
  </si>
  <si>
    <t xml:space="preserve">(7 Generations)</t>
  </si>
  <si>
    <t xml:space="preserve">It is likely that the initial birth rate was higher</t>
  </si>
  <si>
    <t xml:space="preserve">for several generations after the flood.</t>
  </si>
  <si>
    <t xml:space="preserve">Post-Babel to Exodus (about 2480 AC) Assumptions</t>
  </si>
  <si>
    <t xml:space="preserve">Assumes: an average of 2.5 children per woman, each three years apart.</t>
  </si>
  <si>
    <t xml:space="preserve"> First child born when mother is 27 and middle child born when</t>
  </si>
  <si>
    <t xml:space="preserve">the mother is 29.7 years old.</t>
  </si>
  <si>
    <t xml:space="preserve">Also assumes the average person lives 148 years.</t>
  </si>
  <si>
    <t xml:space="preserve">Exodus</t>
  </si>
  <si>
    <t xml:space="preserve">Exodus to Impalement Assumptions</t>
  </si>
  <si>
    <t xml:space="preserve">Assumes: an average of 2.02 children per woman, each three years apart.</t>
  </si>
  <si>
    <t xml:space="preserve"> First child born when mother is 22 and middle child born when</t>
  </si>
  <si>
    <t xml:space="preserve">the mother is 23.5 years old.</t>
  </si>
  <si>
    <t xml:space="preserve">Also assumes the average person lives 70 years.</t>
  </si>
  <si>
    <t xml:space="preserve">Post-Impalement Era begins</t>
  </si>
  <si>
    <t xml:space="preserve">Post-Impalement Era Assumptions</t>
  </si>
  <si>
    <t xml:space="preserve">Assumes: an average of 2.024 children per woman, each three years apart.</t>
  </si>
  <si>
    <t xml:space="preserve">Roman "Church"'s power broken</t>
  </si>
  <si>
    <t xml:space="preserve">Industrial Era Assumptions</t>
  </si>
  <si>
    <t xml:space="preserve">Assumes: an average of 2.56 children per woman, each three years apart.</t>
  </si>
  <si>
    <t xml:space="preserve">Population growth rate begins declining as families become smaller.</t>
  </si>
  <si>
    <t xml:space="preserve">End Tribulation</t>
  </si>
  <si>
    <t xml:space="preserve">Pop at start of Great Tribulation, leading to the return of Christ</t>
  </si>
  <si>
    <t xml:space="preserve">This is only one possible population-date range, currently looking somewhat too high…</t>
  </si>
  <si>
    <t xml:space="preserve">Perhaps Christ will Return in 2031, 2000 years after his resurrection.</t>
  </si>
  <si>
    <t xml:space="preserve">Start of Millennium assuming a remaining population of 1000 million people.</t>
  </si>
  <si>
    <t xml:space="preserve">Assumes: an average of 3 children per woman, each three years apart.</t>
  </si>
  <si>
    <t xml:space="preserve">the mother is 25 years old.</t>
  </si>
  <si>
    <t xml:space="preserve">Also assumes that people live 120 years.</t>
  </si>
  <si>
    <t xml:space="preserve">Population capped at 16 billion.</t>
  </si>
  <si>
    <t xml:space="preserve">Now average of 2.0 children per woman.</t>
  </si>
  <si>
    <t xml:space="preserve">Births stop at this point, so there will be no children at the judgement.</t>
  </si>
  <si>
    <t xml:space="preserve">"New" Population declines as the elderly are transformed or die.</t>
  </si>
  <si>
    <t xml:space="preserve">This creates space for those resurrected near the end of the Millennium.</t>
  </si>
  <si>
    <t xml:space="preserve">Those who died as infants resurrected first so they can grow up</t>
  </si>
  <si>
    <t xml:space="preserve">before Satan is released.</t>
  </si>
  <si>
    <t xml:space="preserve">Estimates:</t>
  </si>
  <si>
    <t xml:space="preserve">This can thus begin one hundred years before the end of the Millennium.</t>
  </si>
  <si>
    <t xml:space="preserve">Total People Creation to Flood</t>
  </si>
  <si>
    <t xml:space="preserve">Million</t>
  </si>
  <si>
    <t xml:space="preserve">Difficult to estimate how many people died in utero or as children</t>
  </si>
  <si>
    <t xml:space="preserve">Total People Flood to Tribulation</t>
  </si>
  <si>
    <t xml:space="preserve">before the Millennium began.</t>
  </si>
  <si>
    <t xml:space="preserve">Total people Creation to Tribulation</t>
  </si>
  <si>
    <t xml:space="preserve">Total People Millennium</t>
  </si>
  <si>
    <t xml:space="preserve">Total People</t>
  </si>
  <si>
    <t xml:space="preserve">World Population during the Millennium</t>
  </si>
  <si>
    <t xml:space="preserve">Years</t>
  </si>
  <si>
    <t xml:space="preserve">New Pop per Gen</t>
  </si>
  <si>
    <t xml:space="preserve">Existing New Population</t>
  </si>
  <si>
    <t xml:space="preserve">Resurrected Population</t>
  </si>
  <si>
    <t xml:space="preserve">Overall Total Population</t>
  </si>
  <si>
    <t xml:space="preserve">Assumes a starting population of 800 million people,</t>
  </si>
  <si>
    <t xml:space="preserve"> Avg. Of three children per woman and a generation time of 30 years.</t>
  </si>
  <si>
    <t xml:space="preserve">Assume average lifespan of 120 years.</t>
  </si>
  <si>
    <t xml:space="preserve">Total Population is limited at 16 billion</t>
  </si>
  <si>
    <t xml:space="preserve">Avg. Two children per woman from then on.</t>
  </si>
  <si>
    <t xml:space="preserve">Births stop at 900 years, so there will be no young millennials at the judgement.</t>
  </si>
  <si>
    <t xml:space="preserve">New population would decline as the elderly die and or are transformed.</t>
  </si>
  <si>
    <t xml:space="preserve">This would result in vacant housing, infrastructure and farmland.</t>
  </si>
  <si>
    <t xml:space="preserve">It may be that God will use this ‘excess’ to look after those He resurrects from the dead,</t>
  </si>
  <si>
    <t xml:space="preserve">giving them a chance to experience living under Christ’s Rule, and hopefully repent.</t>
  </si>
  <si>
    <t xml:space="preserve">Many billions of resurrected people could thus be easily accommodated over the last one hundred years.</t>
  </si>
  <si>
    <t xml:space="preserve">Totals:</t>
  </si>
  <si>
    <t xml:space="preserve">There will be many resurrected adults who will only need to live in the Millennium</t>
  </si>
  <si>
    <t xml:space="preserve">for a decade or less, and perhaps others who will only be resurrected for judgement,</t>
  </si>
  <si>
    <t xml:space="preserve">and will not live for any extended time in the Millennium.</t>
  </si>
  <si>
    <t xml:space="preserve">Children who died before, at or soon after birth, including at least 100 million who were aborted, could be</t>
  </si>
  <si>
    <t xml:space="preserve">resurrected during the first 900 years of the Millennium, and be counted as part of the ongoing 16 billion</t>
  </si>
  <si>
    <t xml:space="preserve">during that period. Perhaps 1.5 Billion all together.</t>
  </si>
  <si>
    <t xml:space="preserve">This process would allow those being resurrected to be welcomed and integrated into the Millennial </t>
  </si>
  <si>
    <t xml:space="preserve">system by people who were already well adapted to it and knew and loved Jehovah God’s Way.</t>
  </si>
  <si>
    <t xml:space="preserve">Maximum population for most of the millennium could be as high as 16 billion people.</t>
  </si>
  <si>
    <t xml:space="preserve">This is only double our current population, and could be easily done in a</t>
  </si>
  <si>
    <t xml:space="preserve">sustainable manner in a well managed, peaceful world.</t>
  </si>
  <si>
    <t xml:space="preserve">Total new people who would have lived during the Millennium:</t>
  </si>
  <si>
    <t xml:space="preserve">Billions</t>
  </si>
  <si>
    <t xml:space="preserve">Plus those resurrected…</t>
  </si>
  <si>
    <t xml:space="preserve">Assume 1.5 billion have died as fetuses or infants.</t>
  </si>
  <si>
    <t xml:space="preserve">This would mean that 1.67 million could be resurrected for each of</t>
  </si>
  <si>
    <t xml:space="preserve">the initial 900 years of the Millennium.</t>
  </si>
  <si>
    <t xml:space="preserve">And many billions of children, then teenagers and then young and then older adults</t>
  </si>
  <si>
    <t xml:space="preserve">could be resurrected during the last one hundred years.</t>
  </si>
  <si>
    <t xml:space="preserve">Approx total who could be resurrected during the Millennium:</t>
  </si>
  <si>
    <t xml:space="preserve">This is likely more people than ever lived before the Millennium began.</t>
  </si>
  <si>
    <t xml:space="preserve">Many of those shown in the last 30 years of the Millennium are likely</t>
  </si>
  <si>
    <t xml:space="preserve">people who were resurrected when younger in the previous ‘columns,’</t>
  </si>
  <si>
    <t xml:space="preserve">making the actual number resurrected equal to those who actually</t>
  </si>
  <si>
    <t xml:space="preserve">had lived and died.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</si>
</sst>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\ * #,##0.00\ ;\-* #,##0.00\ ;\ * \-#\ ;\ @\ "/>
    <numFmt numFmtId="166" formatCode="\ * #,##0.000000\ ;\-* #,##0.000000\ ;\ * \-#\ ;\ @\ "/>
    <numFmt numFmtId="167" formatCode="General"/>
    <numFmt numFmtId="168" formatCode="0.0"/>
    <numFmt numFmtId="169" formatCode="0.00"/>
    <numFmt numFmtId="170" formatCode="\ * #,##0.0\ ;\-* #,##0.0\ ;\ * \-#\ ;\ @\ "/>
    <numFmt numFmtId="171" formatCode="0"/>
    <numFmt numFmtId="172" formatCode="#,##0"/>
    <numFmt numFmtId="173" formatCode="0.000"/>
  </numFmts>
  <fonts count="16">
    <font>
      <sz val="11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</font>
    <font>
      <b val="true"/>
      <sz val="11"/>
      <name val="Arial"/>
      <family val="2"/>
    </font>
    <font>
      <sz val="11"/>
      <name val="Arial"/>
      <family val="2"/>
    </font>
    <font>
      <b val="true"/>
      <sz val="18"/>
      <color rgb="FF000000"/>
      <name val="Calibri"/>
      <family val="2"/>
    </font>
    <font>
      <sz val="10"/>
      <color rgb="FF000000"/>
      <name val="Calibri"/>
      <family val="2"/>
    </font>
    <font>
      <b val="true"/>
      <sz val="10"/>
      <color rgb="FF000000"/>
      <name val="Calibri"/>
      <family val="2"/>
    </font>
    <font>
      <b val="true"/>
      <sz val="18"/>
      <color rgb="FF000000"/>
      <name val="Arial"/>
      <family val="2"/>
    </font>
    <font>
      <b val="true"/>
      <sz val="12"/>
      <color rgb="FF000000"/>
      <name val="Arial"/>
      <family val="2"/>
    </font>
    <font>
      <b val="true"/>
      <sz val="16"/>
      <name val="Arial"/>
      <family val="2"/>
    </font>
    <font>
      <b val="true"/>
      <sz val="11"/>
      <name val="Arial"/>
      <family val="0"/>
    </font>
    <font>
      <b val="true"/>
      <sz val="12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CE6F2"/>
        <bgColor rgb="FFD9D9D9"/>
      </patternFill>
    </fill>
    <fill>
      <patternFill patternType="solid">
        <fgColor rgb="FFDDD9C3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2DCDB"/>
        <bgColor rgb="FFD9D9D9"/>
      </patternFill>
    </fill>
    <fill>
      <patternFill patternType="solid">
        <fgColor rgb="FFFFFF00"/>
        <bgColor rgb="FFFFFF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0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6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78787"/>
      <rgbColor rgb="FF9999FF"/>
      <rgbColor rgb="FF993366"/>
      <rgbColor rgb="FFFFFFCC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D320"/>
      <rgbColor rgb="FFFF9900"/>
      <rgbColor rgb="FFFF420E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sharedStrings" Target="sharedStrings.xml"/>
</Relationships>
</file>

<file path=xl/charts/_rels/chart1.xml.rels><?xml version="1.0" encoding="UTF-8"?>
<Relationships xmlns="http://schemas.openxmlformats.org/package/2006/relationships"><Relationship Id="rId1" Type="http://schemas.openxmlformats.org/officeDocument/2006/relationships/chartUserShapes" Target="../drawings/drawing2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Historic Human Population Estimates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041790855476"/>
          <c:y val="0.194808178267861"/>
          <c:w val="0.752235398566808"/>
          <c:h val="0.689179875947622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diamond"/>
            <c:size val="4"/>
            <c:spPr>
              <a:solidFill>
                <a:srgbClr val="4a7ebb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'Historical Population'!$B$3:$B$189</c:f>
              <c:numCache>
                <c:formatCode>General</c:formatCode>
                <c:ptCount val="187"/>
                <c:pt idx="0">
                  <c:v>-4004</c:v>
                </c:pt>
                <c:pt idx="1">
                  <c:v>-3824</c:v>
                </c:pt>
                <c:pt idx="2">
                  <c:v>-3644</c:v>
                </c:pt>
                <c:pt idx="3">
                  <c:v>-3464</c:v>
                </c:pt>
                <c:pt idx="4">
                  <c:v>-3284</c:v>
                </c:pt>
                <c:pt idx="5">
                  <c:v>-3104</c:v>
                </c:pt>
                <c:pt idx="6">
                  <c:v>-2924</c:v>
                </c:pt>
                <c:pt idx="7">
                  <c:v>-2744</c:v>
                </c:pt>
                <c:pt idx="8">
                  <c:v>-2564</c:v>
                </c:pt>
                <c:pt idx="9">
                  <c:v>-2384</c:v>
                </c:pt>
                <c:pt idx="10">
                  <c:v>-2347</c:v>
                </c:pt>
                <c:pt idx="11">
                  <c:v>-2346</c:v>
                </c:pt>
                <c:pt idx="12">
                  <c:v>-2304.75</c:v>
                </c:pt>
                <c:pt idx="13">
                  <c:v>-2263.5</c:v>
                </c:pt>
                <c:pt idx="14">
                  <c:v>-2222.25</c:v>
                </c:pt>
                <c:pt idx="15">
                  <c:v>-2181</c:v>
                </c:pt>
                <c:pt idx="16">
                  <c:v>-2139.75</c:v>
                </c:pt>
                <c:pt idx="17">
                  <c:v>-2098.5</c:v>
                </c:pt>
                <c:pt idx="18">
                  <c:v>-2057.25</c:v>
                </c:pt>
                <c:pt idx="19">
                  <c:v>-2014</c:v>
                </c:pt>
                <c:pt idx="20">
                  <c:v>-1984.3</c:v>
                </c:pt>
                <c:pt idx="21">
                  <c:v>-1954.6</c:v>
                </c:pt>
                <c:pt idx="22">
                  <c:v>-1924.9</c:v>
                </c:pt>
                <c:pt idx="23">
                  <c:v>-1895.2</c:v>
                </c:pt>
                <c:pt idx="24">
                  <c:v>-1865.5</c:v>
                </c:pt>
                <c:pt idx="25">
                  <c:v>-1835.8</c:v>
                </c:pt>
                <c:pt idx="26">
                  <c:v>-1806.1</c:v>
                </c:pt>
                <c:pt idx="27">
                  <c:v>-1776.4</c:v>
                </c:pt>
                <c:pt idx="28">
                  <c:v>-1746.7</c:v>
                </c:pt>
                <c:pt idx="29">
                  <c:v>-1717</c:v>
                </c:pt>
                <c:pt idx="30">
                  <c:v>-1687.3</c:v>
                </c:pt>
                <c:pt idx="31">
                  <c:v>-1657.6</c:v>
                </c:pt>
                <c:pt idx="32">
                  <c:v>-1626.4</c:v>
                </c:pt>
                <c:pt idx="33">
                  <c:v>-1595.2</c:v>
                </c:pt>
                <c:pt idx="34">
                  <c:v>-1564</c:v>
                </c:pt>
                <c:pt idx="35">
                  <c:v>-1532.8</c:v>
                </c:pt>
                <c:pt idx="36">
                  <c:v>-1509.3</c:v>
                </c:pt>
                <c:pt idx="37">
                  <c:v>-1485.8</c:v>
                </c:pt>
                <c:pt idx="38">
                  <c:v>-1462.3</c:v>
                </c:pt>
                <c:pt idx="39">
                  <c:v>-1438.8</c:v>
                </c:pt>
                <c:pt idx="40">
                  <c:v>-1415.3</c:v>
                </c:pt>
                <c:pt idx="41">
                  <c:v>-1391.8</c:v>
                </c:pt>
                <c:pt idx="42">
                  <c:v>-1368.3</c:v>
                </c:pt>
                <c:pt idx="43">
                  <c:v>-1344.8</c:v>
                </c:pt>
                <c:pt idx="44">
                  <c:v>-1321.3</c:v>
                </c:pt>
                <c:pt idx="45">
                  <c:v>-1297.8</c:v>
                </c:pt>
                <c:pt idx="46">
                  <c:v>-1274.3</c:v>
                </c:pt>
                <c:pt idx="47">
                  <c:v>-1250.8</c:v>
                </c:pt>
                <c:pt idx="48">
                  <c:v>-1227.3</c:v>
                </c:pt>
                <c:pt idx="49">
                  <c:v>-1203.8</c:v>
                </c:pt>
                <c:pt idx="50">
                  <c:v>-1180.3</c:v>
                </c:pt>
                <c:pt idx="51">
                  <c:v>-1156.8</c:v>
                </c:pt>
                <c:pt idx="52">
                  <c:v>-1133.3</c:v>
                </c:pt>
                <c:pt idx="53">
                  <c:v>-1109.8</c:v>
                </c:pt>
                <c:pt idx="54">
                  <c:v>-1086.3</c:v>
                </c:pt>
                <c:pt idx="55">
                  <c:v>-1062.8</c:v>
                </c:pt>
                <c:pt idx="56">
                  <c:v>-1039.3</c:v>
                </c:pt>
                <c:pt idx="57">
                  <c:v>-1015.8</c:v>
                </c:pt>
                <c:pt idx="58">
                  <c:v>-992.299999999999</c:v>
                </c:pt>
                <c:pt idx="59">
                  <c:v>-968.799999999999</c:v>
                </c:pt>
                <c:pt idx="60">
                  <c:v>-945.299999999999</c:v>
                </c:pt>
                <c:pt idx="61">
                  <c:v>-921.799999999999</c:v>
                </c:pt>
                <c:pt idx="62">
                  <c:v>-898.299999999999</c:v>
                </c:pt>
                <c:pt idx="63">
                  <c:v>-874.799999999999</c:v>
                </c:pt>
                <c:pt idx="64">
                  <c:v>-851.299999999999</c:v>
                </c:pt>
                <c:pt idx="65">
                  <c:v>-827.799999999999</c:v>
                </c:pt>
                <c:pt idx="66">
                  <c:v>-804.299999999999</c:v>
                </c:pt>
                <c:pt idx="67">
                  <c:v>-780.799999999999</c:v>
                </c:pt>
                <c:pt idx="68">
                  <c:v>-757.299999999999</c:v>
                </c:pt>
                <c:pt idx="69">
                  <c:v>-733.799999999999</c:v>
                </c:pt>
                <c:pt idx="70">
                  <c:v>-710.299999999999</c:v>
                </c:pt>
                <c:pt idx="71">
                  <c:v>-686.799999999999</c:v>
                </c:pt>
                <c:pt idx="72">
                  <c:v>-663.299999999999</c:v>
                </c:pt>
                <c:pt idx="73">
                  <c:v>-639.799999999999</c:v>
                </c:pt>
                <c:pt idx="74">
                  <c:v>-616.299999999999</c:v>
                </c:pt>
                <c:pt idx="75">
                  <c:v>-592.799999999999</c:v>
                </c:pt>
                <c:pt idx="76">
                  <c:v>-569.299999999999</c:v>
                </c:pt>
                <c:pt idx="77">
                  <c:v>-545.799999999999</c:v>
                </c:pt>
                <c:pt idx="78">
                  <c:v>-522.299999999999</c:v>
                </c:pt>
                <c:pt idx="79">
                  <c:v>-498.799999999999</c:v>
                </c:pt>
                <c:pt idx="80">
                  <c:v>-475.299999999999</c:v>
                </c:pt>
                <c:pt idx="81">
                  <c:v>-451.799999999999</c:v>
                </c:pt>
                <c:pt idx="82">
                  <c:v>-428.299999999999</c:v>
                </c:pt>
                <c:pt idx="83">
                  <c:v>-404.799999999999</c:v>
                </c:pt>
                <c:pt idx="84">
                  <c:v>-381.299999999999</c:v>
                </c:pt>
                <c:pt idx="85">
                  <c:v>-357.799999999999</c:v>
                </c:pt>
                <c:pt idx="86">
                  <c:v>-334.299999999999</c:v>
                </c:pt>
                <c:pt idx="87">
                  <c:v>-310.799999999999</c:v>
                </c:pt>
                <c:pt idx="88">
                  <c:v>-287.299999999999</c:v>
                </c:pt>
                <c:pt idx="89">
                  <c:v>-263.799999999999</c:v>
                </c:pt>
                <c:pt idx="90">
                  <c:v>-240.299999999999</c:v>
                </c:pt>
                <c:pt idx="91">
                  <c:v>-216.799999999999</c:v>
                </c:pt>
                <c:pt idx="92">
                  <c:v>-193.299999999999</c:v>
                </c:pt>
                <c:pt idx="93">
                  <c:v>-169.799999999999</c:v>
                </c:pt>
                <c:pt idx="94">
                  <c:v>-146.299999999999</c:v>
                </c:pt>
                <c:pt idx="95">
                  <c:v>-122.799999999999</c:v>
                </c:pt>
                <c:pt idx="96">
                  <c:v>-99.2999999999993</c:v>
                </c:pt>
                <c:pt idx="97">
                  <c:v>-75.7999999999993</c:v>
                </c:pt>
                <c:pt idx="98">
                  <c:v>-52.2999999999993</c:v>
                </c:pt>
                <c:pt idx="99">
                  <c:v>-28.7999999999993</c:v>
                </c:pt>
                <c:pt idx="100">
                  <c:v>-5.29999999999927</c:v>
                </c:pt>
                <c:pt idx="101">
                  <c:v>18.2000000000007</c:v>
                </c:pt>
                <c:pt idx="102">
                  <c:v>41.7000000000007</c:v>
                </c:pt>
                <c:pt idx="103">
                  <c:v>65.2000000000007</c:v>
                </c:pt>
                <c:pt idx="104">
                  <c:v>88.7000000000007</c:v>
                </c:pt>
                <c:pt idx="105">
                  <c:v>112.200000000001</c:v>
                </c:pt>
                <c:pt idx="106">
                  <c:v>135.700000000001</c:v>
                </c:pt>
                <c:pt idx="107">
                  <c:v>159.200000000001</c:v>
                </c:pt>
                <c:pt idx="108">
                  <c:v>182.700000000001</c:v>
                </c:pt>
                <c:pt idx="109">
                  <c:v>206.200000000001</c:v>
                </c:pt>
                <c:pt idx="110">
                  <c:v>229.700000000001</c:v>
                </c:pt>
                <c:pt idx="111">
                  <c:v>253.200000000001</c:v>
                </c:pt>
                <c:pt idx="112">
                  <c:v>276.700000000001</c:v>
                </c:pt>
                <c:pt idx="113">
                  <c:v>300.200000000001</c:v>
                </c:pt>
                <c:pt idx="114">
                  <c:v>323.700000000001</c:v>
                </c:pt>
                <c:pt idx="115">
                  <c:v>347.200000000001</c:v>
                </c:pt>
                <c:pt idx="116">
                  <c:v>370.700000000001</c:v>
                </c:pt>
                <c:pt idx="117">
                  <c:v>394.200000000001</c:v>
                </c:pt>
                <c:pt idx="118">
                  <c:v>417.700000000001</c:v>
                </c:pt>
                <c:pt idx="119">
                  <c:v>441.200000000001</c:v>
                </c:pt>
                <c:pt idx="120">
                  <c:v>464.700000000001</c:v>
                </c:pt>
                <c:pt idx="121">
                  <c:v>488.200000000001</c:v>
                </c:pt>
                <c:pt idx="122">
                  <c:v>511.700000000001</c:v>
                </c:pt>
                <c:pt idx="123">
                  <c:v>535.200000000001</c:v>
                </c:pt>
                <c:pt idx="124">
                  <c:v>558.700000000001</c:v>
                </c:pt>
                <c:pt idx="125">
                  <c:v>582.200000000001</c:v>
                </c:pt>
                <c:pt idx="126">
                  <c:v>605.700000000001</c:v>
                </c:pt>
                <c:pt idx="127">
                  <c:v>629.200000000001</c:v>
                </c:pt>
                <c:pt idx="128">
                  <c:v>652.700000000001</c:v>
                </c:pt>
                <c:pt idx="129">
                  <c:v>676.200000000001</c:v>
                </c:pt>
                <c:pt idx="130">
                  <c:v>699.700000000001</c:v>
                </c:pt>
                <c:pt idx="131">
                  <c:v>723.200000000001</c:v>
                </c:pt>
                <c:pt idx="132">
                  <c:v>746.700000000001</c:v>
                </c:pt>
                <c:pt idx="133">
                  <c:v>770.200000000001</c:v>
                </c:pt>
                <c:pt idx="134">
                  <c:v>793.700000000001</c:v>
                </c:pt>
                <c:pt idx="135">
                  <c:v>817.200000000001</c:v>
                </c:pt>
                <c:pt idx="136">
                  <c:v>840.700000000001</c:v>
                </c:pt>
                <c:pt idx="137">
                  <c:v>864.200000000001</c:v>
                </c:pt>
                <c:pt idx="138">
                  <c:v>887.700000000001</c:v>
                </c:pt>
                <c:pt idx="139">
                  <c:v>911.200000000001</c:v>
                </c:pt>
                <c:pt idx="140">
                  <c:v>934.700000000001</c:v>
                </c:pt>
                <c:pt idx="141">
                  <c:v>958.200000000001</c:v>
                </c:pt>
                <c:pt idx="142">
                  <c:v>981.700000000001</c:v>
                </c:pt>
                <c:pt idx="143">
                  <c:v>1005.2</c:v>
                </c:pt>
                <c:pt idx="144">
                  <c:v>1028.7</c:v>
                </c:pt>
                <c:pt idx="145">
                  <c:v>1052.2</c:v>
                </c:pt>
                <c:pt idx="146">
                  <c:v>1075.7</c:v>
                </c:pt>
                <c:pt idx="147">
                  <c:v>1099.2</c:v>
                </c:pt>
                <c:pt idx="148">
                  <c:v>1122.7</c:v>
                </c:pt>
                <c:pt idx="149">
                  <c:v>1146.2</c:v>
                </c:pt>
                <c:pt idx="150">
                  <c:v>1169.7</c:v>
                </c:pt>
                <c:pt idx="151">
                  <c:v>1193.2</c:v>
                </c:pt>
                <c:pt idx="152">
                  <c:v>1216.7</c:v>
                </c:pt>
                <c:pt idx="153">
                  <c:v>1240.2</c:v>
                </c:pt>
                <c:pt idx="154">
                  <c:v>1263.7</c:v>
                </c:pt>
                <c:pt idx="155">
                  <c:v>1287.2</c:v>
                </c:pt>
                <c:pt idx="156">
                  <c:v>1310.7</c:v>
                </c:pt>
                <c:pt idx="157">
                  <c:v>1334.2</c:v>
                </c:pt>
                <c:pt idx="158">
                  <c:v>1357.7</c:v>
                </c:pt>
                <c:pt idx="159">
                  <c:v>1381.2</c:v>
                </c:pt>
                <c:pt idx="160">
                  <c:v>1404.7</c:v>
                </c:pt>
                <c:pt idx="161">
                  <c:v>1428.2</c:v>
                </c:pt>
                <c:pt idx="162">
                  <c:v>1451.7</c:v>
                </c:pt>
                <c:pt idx="163">
                  <c:v>1475.2</c:v>
                </c:pt>
                <c:pt idx="164">
                  <c:v>1498.7</c:v>
                </c:pt>
                <c:pt idx="165">
                  <c:v>1522.2</c:v>
                </c:pt>
                <c:pt idx="166">
                  <c:v>1545.7</c:v>
                </c:pt>
                <c:pt idx="167">
                  <c:v>1569.2</c:v>
                </c:pt>
                <c:pt idx="168">
                  <c:v>1592.7</c:v>
                </c:pt>
                <c:pt idx="169">
                  <c:v>1616.2</c:v>
                </c:pt>
                <c:pt idx="170">
                  <c:v>1639.7</c:v>
                </c:pt>
                <c:pt idx="171">
                  <c:v>1663.2</c:v>
                </c:pt>
                <c:pt idx="172">
                  <c:v>1686.7</c:v>
                </c:pt>
                <c:pt idx="173">
                  <c:v>1710.2</c:v>
                </c:pt>
                <c:pt idx="174">
                  <c:v>1733.7</c:v>
                </c:pt>
                <c:pt idx="175">
                  <c:v>1757.2</c:v>
                </c:pt>
                <c:pt idx="176">
                  <c:v>1780.7</c:v>
                </c:pt>
                <c:pt idx="177">
                  <c:v>1804.2</c:v>
                </c:pt>
                <c:pt idx="178">
                  <c:v>1827.7</c:v>
                </c:pt>
                <c:pt idx="179">
                  <c:v>1851.2</c:v>
                </c:pt>
                <c:pt idx="180">
                  <c:v>1874.7</c:v>
                </c:pt>
                <c:pt idx="181">
                  <c:v>1898.2</c:v>
                </c:pt>
                <c:pt idx="182">
                  <c:v>1921.7</c:v>
                </c:pt>
                <c:pt idx="183">
                  <c:v>1945.2</c:v>
                </c:pt>
                <c:pt idx="184">
                  <c:v>1968.7</c:v>
                </c:pt>
                <c:pt idx="185">
                  <c:v>1992.2</c:v>
                </c:pt>
                <c:pt idx="186">
                  <c:v>2015.7</c:v>
                </c:pt>
              </c:numCache>
            </c:numRef>
          </c:xVal>
          <c:yVal>
            <c:numRef>
              <c:f>'Historical Population'!$D$3:$D$189</c:f>
              <c:numCache>
                <c:formatCode>\ * #,##0.000000\ ;\-* #,##0.000000\ ;\ * \-#\ ;\ @\ </c:formatCode>
                <c:ptCount val="187"/>
                <c:pt idx="0">
                  <c:v>2E-006</c:v>
                </c:pt>
                <c:pt idx="1">
                  <c:v>2E-005</c:v>
                </c:pt>
                <c:pt idx="2">
                  <c:v>0.0002</c:v>
                </c:pt>
                <c:pt idx="3">
                  <c:v>0.002</c:v>
                </c:pt>
                <c:pt idx="4">
                  <c:v>0.02</c:v>
                </c:pt>
                <c:pt idx="5">
                  <c:v>0.2</c:v>
                </c:pt>
                <c:pt idx="6">
                  <c:v>2</c:v>
                </c:pt>
                <c:pt idx="7">
                  <c:v>20</c:v>
                </c:pt>
                <c:pt idx="8">
                  <c:v>200</c:v>
                </c:pt>
                <c:pt idx="9">
                  <c:v>2000</c:v>
                </c:pt>
                <c:pt idx="10">
                  <c:v>3210.59519373893</c:v>
                </c:pt>
                <c:pt idx="11">
                  <c:v>6E-006</c:v>
                </c:pt>
                <c:pt idx="12">
                  <c:v>2.4E-005</c:v>
                </c:pt>
                <c:pt idx="13">
                  <c:v>9.6E-005</c:v>
                </c:pt>
                <c:pt idx="14">
                  <c:v>0.000384</c:v>
                </c:pt>
                <c:pt idx="15">
                  <c:v>0.001536</c:v>
                </c:pt>
                <c:pt idx="16">
                  <c:v>0.006144</c:v>
                </c:pt>
                <c:pt idx="17">
                  <c:v>0.024576</c:v>
                </c:pt>
                <c:pt idx="18">
                  <c:v>0.098304</c:v>
                </c:pt>
                <c:pt idx="19">
                  <c:v>0.420554194103357</c:v>
                </c:pt>
                <c:pt idx="20">
                  <c:v>0.521752678086672</c:v>
                </c:pt>
                <c:pt idx="21">
                  <c:v>0.65219084760834</c:v>
                </c:pt>
                <c:pt idx="22">
                  <c:v>0.815238559510424</c:v>
                </c:pt>
                <c:pt idx="23">
                  <c:v>1.01904819938803</c:v>
                </c:pt>
                <c:pt idx="24">
                  <c:v>1.27381024923503</c:v>
                </c:pt>
                <c:pt idx="25">
                  <c:v>1.59226281154379</c:v>
                </c:pt>
                <c:pt idx="26">
                  <c:v>1.99032851442974</c:v>
                </c:pt>
                <c:pt idx="27">
                  <c:v>2.48791064303717</c:v>
                </c:pt>
                <c:pt idx="28">
                  <c:v>3.10988830379645</c:v>
                </c:pt>
                <c:pt idx="29">
                  <c:v>3.88736037974556</c:v>
                </c:pt>
                <c:pt idx="30">
                  <c:v>4.85920047468194</c:v>
                </c:pt>
                <c:pt idx="31">
                  <c:v>6.07400059335242</c:v>
                </c:pt>
                <c:pt idx="32">
                  <c:v>7.67855126468134</c:v>
                </c:pt>
                <c:pt idx="33">
                  <c:v>9.70697131456773</c:v>
                </c:pt>
                <c:pt idx="34">
                  <c:v>12.2712330560641</c:v>
                </c:pt>
                <c:pt idx="35">
                  <c:v>15.5128881951319</c:v>
                </c:pt>
                <c:pt idx="36">
                  <c:v>15.668029</c:v>
                </c:pt>
                <c:pt idx="37">
                  <c:v>15.82470929</c:v>
                </c:pt>
                <c:pt idx="38">
                  <c:v>15.9829563829</c:v>
                </c:pt>
                <c:pt idx="39">
                  <c:v>16.142785946729</c:v>
                </c:pt>
                <c:pt idx="40">
                  <c:v>16.3042138061963</c:v>
                </c:pt>
                <c:pt idx="41">
                  <c:v>16.4672559442582</c:v>
                </c:pt>
                <c:pt idx="42">
                  <c:v>16.6319285037008</c:v>
                </c:pt>
                <c:pt idx="43">
                  <c:v>16.7982477887378</c:v>
                </c:pt>
                <c:pt idx="44">
                  <c:v>16.9662302666252</c:v>
                </c:pt>
                <c:pt idx="45">
                  <c:v>17.1358925692915</c:v>
                </c:pt>
                <c:pt idx="46">
                  <c:v>17.3072514949844</c:v>
                </c:pt>
                <c:pt idx="47">
                  <c:v>17.4803240099342</c:v>
                </c:pt>
                <c:pt idx="48">
                  <c:v>17.6551272500336</c:v>
                </c:pt>
                <c:pt idx="49">
                  <c:v>17.8316785225339</c:v>
                </c:pt>
                <c:pt idx="50">
                  <c:v>18.0099953077592</c:v>
                </c:pt>
                <c:pt idx="51">
                  <c:v>18.1900952608368</c:v>
                </c:pt>
                <c:pt idx="52">
                  <c:v>18.3719962134452</c:v>
                </c:pt>
                <c:pt idx="53">
                  <c:v>18.5557161755796</c:v>
                </c:pt>
                <c:pt idx="54">
                  <c:v>18.7412733373354</c:v>
                </c:pt>
                <c:pt idx="55">
                  <c:v>18.9286860707088</c:v>
                </c:pt>
                <c:pt idx="56">
                  <c:v>19.1179729314159</c:v>
                </c:pt>
                <c:pt idx="57">
                  <c:v>19.30915266073</c:v>
                </c:pt>
                <c:pt idx="58">
                  <c:v>19.5022441873373</c:v>
                </c:pt>
                <c:pt idx="59">
                  <c:v>19.6972666292107</c:v>
                </c:pt>
                <c:pt idx="60">
                  <c:v>19.8942392955028</c:v>
                </c:pt>
                <c:pt idx="61">
                  <c:v>20.0931816884579</c:v>
                </c:pt>
                <c:pt idx="62">
                  <c:v>20.2941135053424</c:v>
                </c:pt>
                <c:pt idx="63">
                  <c:v>20.4970546403959</c:v>
                </c:pt>
                <c:pt idx="64">
                  <c:v>20.7020251867998</c:v>
                </c:pt>
                <c:pt idx="65">
                  <c:v>20.9090454386678</c:v>
                </c:pt>
                <c:pt idx="66">
                  <c:v>21.1181358930545</c:v>
                </c:pt>
                <c:pt idx="67">
                  <c:v>21.329317251985</c:v>
                </c:pt>
                <c:pt idx="68">
                  <c:v>21.5426104245049</c:v>
                </c:pt>
                <c:pt idx="69">
                  <c:v>21.7580365287499</c:v>
                </c:pt>
                <c:pt idx="70">
                  <c:v>21.9756168940374</c:v>
                </c:pt>
                <c:pt idx="71">
                  <c:v>22.1953730629778</c:v>
                </c:pt>
                <c:pt idx="72">
                  <c:v>22.4173267936076</c:v>
                </c:pt>
                <c:pt idx="73">
                  <c:v>22.6415000615437</c:v>
                </c:pt>
                <c:pt idx="74">
                  <c:v>22.8679150621591</c:v>
                </c:pt>
                <c:pt idx="75">
                  <c:v>23.0965942127807</c:v>
                </c:pt>
                <c:pt idx="76">
                  <c:v>23.3275601549085</c:v>
                </c:pt>
                <c:pt idx="77">
                  <c:v>23.5608357564576</c:v>
                </c:pt>
                <c:pt idx="78">
                  <c:v>23.7964441140222</c:v>
                </c:pt>
                <c:pt idx="79">
                  <c:v>24.0344085551624</c:v>
                </c:pt>
                <c:pt idx="80">
                  <c:v>24.274752640714</c:v>
                </c:pt>
                <c:pt idx="81">
                  <c:v>24.5175001671212</c:v>
                </c:pt>
                <c:pt idx="82">
                  <c:v>24.7626751687924</c:v>
                </c:pt>
                <c:pt idx="83">
                  <c:v>25.0103019204803</c:v>
                </c:pt>
                <c:pt idx="84">
                  <c:v>25.2604049396851</c:v>
                </c:pt>
                <c:pt idx="85">
                  <c:v>25.5130089890819</c:v>
                </c:pt>
                <c:pt idx="86">
                  <c:v>25.7681390789728</c:v>
                </c:pt>
                <c:pt idx="87">
                  <c:v>26.0258204697625</c:v>
                </c:pt>
                <c:pt idx="88">
                  <c:v>26.2860786744601</c:v>
                </c:pt>
                <c:pt idx="89">
                  <c:v>26.5489394612047</c:v>
                </c:pt>
                <c:pt idx="90">
                  <c:v>26.8144288558168</c:v>
                </c:pt>
                <c:pt idx="91">
                  <c:v>27.0825731443749</c:v>
                </c:pt>
                <c:pt idx="92">
                  <c:v>27.3533988758187</c:v>
                </c:pt>
                <c:pt idx="93">
                  <c:v>27.6269328645769</c:v>
                </c:pt>
                <c:pt idx="94">
                  <c:v>27.9032021932226</c:v>
                </c:pt>
                <c:pt idx="95">
                  <c:v>28.1822342151549</c:v>
                </c:pt>
                <c:pt idx="96">
                  <c:v>28.4640565573064</c:v>
                </c:pt>
                <c:pt idx="97">
                  <c:v>28.7486971228795</c:v>
                </c:pt>
                <c:pt idx="98">
                  <c:v>29.0361840941083</c:v>
                </c:pt>
                <c:pt idx="99">
                  <c:v>29.3265459350494</c:v>
                </c:pt>
                <c:pt idx="100">
                  <c:v>29.6198113943999</c:v>
                </c:pt>
                <c:pt idx="101">
                  <c:v>29.9160095083438</c:v>
                </c:pt>
                <c:pt idx="102">
                  <c:v>30.274992</c:v>
                </c:pt>
                <c:pt idx="103">
                  <c:v>30.638291904</c:v>
                </c:pt>
                <c:pt idx="104">
                  <c:v>31.005951406848</c:v>
                </c:pt>
                <c:pt idx="105">
                  <c:v>31.3780228237301</c:v>
                </c:pt>
                <c:pt idx="106">
                  <c:v>31.7545590976149</c:v>
                </c:pt>
                <c:pt idx="107">
                  <c:v>32.1356138067863</c:v>
                </c:pt>
                <c:pt idx="108">
                  <c:v>32.5212411724677</c:v>
                </c:pt>
                <c:pt idx="109">
                  <c:v>32.9114960665373</c:v>
                </c:pt>
                <c:pt idx="110">
                  <c:v>33.3064340193358</c:v>
                </c:pt>
                <c:pt idx="111">
                  <c:v>33.7061112275678</c:v>
                </c:pt>
                <c:pt idx="112">
                  <c:v>34.1105845622986</c:v>
                </c:pt>
                <c:pt idx="113">
                  <c:v>34.5199115770462</c:v>
                </c:pt>
                <c:pt idx="114">
                  <c:v>34.9341505159708</c:v>
                </c:pt>
                <c:pt idx="115">
                  <c:v>35.3533603221624</c:v>
                </c:pt>
                <c:pt idx="116">
                  <c:v>35.7776006460284</c:v>
                </c:pt>
                <c:pt idx="117">
                  <c:v>36.2069318537807</c:v>
                </c:pt>
                <c:pt idx="118">
                  <c:v>36.6414150360261</c:v>
                </c:pt>
                <c:pt idx="119">
                  <c:v>37.0811120164584</c:v>
                </c:pt>
                <c:pt idx="120">
                  <c:v>37.5260853606559</c:v>
                </c:pt>
                <c:pt idx="121">
                  <c:v>37.9763983849837</c:v>
                </c:pt>
                <c:pt idx="122">
                  <c:v>38.4321151656036</c:v>
                </c:pt>
                <c:pt idx="123">
                  <c:v>38.8933005475908</c:v>
                </c:pt>
                <c:pt idx="124">
                  <c:v>39.3600201541619</c:v>
                </c:pt>
                <c:pt idx="125">
                  <c:v>39.8323403960118</c:v>
                </c:pt>
                <c:pt idx="126">
                  <c:v>40.310328480764</c:v>
                </c:pt>
                <c:pt idx="127">
                  <c:v>40.7940524225331</c:v>
                </c:pt>
                <c:pt idx="128">
                  <c:v>41.2835810516035</c:v>
                </c:pt>
                <c:pt idx="129">
                  <c:v>41.7789840242228</c:v>
                </c:pt>
                <c:pt idx="130">
                  <c:v>42.2803318325135</c:v>
                </c:pt>
                <c:pt idx="131">
                  <c:v>42.7876958145036</c:v>
                </c:pt>
                <c:pt idx="132">
                  <c:v>43.3011481642777</c:v>
                </c:pt>
                <c:pt idx="133">
                  <c:v>43.820761942249</c:v>
                </c:pt>
                <c:pt idx="134">
                  <c:v>44.346611085556</c:v>
                </c:pt>
                <c:pt idx="135">
                  <c:v>44.8787704185827</c:v>
                </c:pt>
                <c:pt idx="136">
                  <c:v>45.4173156636056</c:v>
                </c:pt>
                <c:pt idx="137">
                  <c:v>45.9623234515689</c:v>
                </c:pt>
                <c:pt idx="138">
                  <c:v>46.5138713329878</c:v>
                </c:pt>
                <c:pt idx="139">
                  <c:v>47.0720377889836</c:v>
                </c:pt>
                <c:pt idx="140">
                  <c:v>47.6369022424514</c:v>
                </c:pt>
                <c:pt idx="141">
                  <c:v>48.2085450693608</c:v>
                </c:pt>
                <c:pt idx="142">
                  <c:v>48.7870476101931</c:v>
                </c:pt>
                <c:pt idx="143">
                  <c:v>49.3724921815155</c:v>
                </c:pt>
                <c:pt idx="144">
                  <c:v>49.9649620876937</c:v>
                </c:pt>
                <c:pt idx="145">
                  <c:v>50.564541632746</c:v>
                </c:pt>
                <c:pt idx="146">
                  <c:v>51.1713161323389</c:v>
                </c:pt>
                <c:pt idx="147">
                  <c:v>51.785371925927</c:v>
                </c:pt>
                <c:pt idx="148">
                  <c:v>52.4067963890381</c:v>
                </c:pt>
                <c:pt idx="149">
                  <c:v>53.0356779457066</c:v>
                </c:pt>
                <c:pt idx="150">
                  <c:v>53.6721060810551</c:v>
                </c:pt>
                <c:pt idx="151">
                  <c:v>54.3161713540277</c:v>
                </c:pt>
                <c:pt idx="152">
                  <c:v>54.9679654102761</c:v>
                </c:pt>
                <c:pt idx="153">
                  <c:v>55.6275809951994</c:v>
                </c:pt>
                <c:pt idx="154">
                  <c:v>56.2951119671418</c:v>
                </c:pt>
                <c:pt idx="155">
                  <c:v>56.9706533107475</c:v>
                </c:pt>
                <c:pt idx="156">
                  <c:v>57.6543011504764</c:v>
                </c:pt>
                <c:pt idx="157">
                  <c:v>58.3461527642821</c:v>
                </c:pt>
                <c:pt idx="158">
                  <c:v>59.0463065974535</c:v>
                </c:pt>
                <c:pt idx="159">
                  <c:v>59.754862276623</c:v>
                </c:pt>
                <c:pt idx="160">
                  <c:v>60.4719206239425</c:v>
                </c:pt>
                <c:pt idx="161">
                  <c:v>61.1975836714298</c:v>
                </c:pt>
                <c:pt idx="162">
                  <c:v>61.9319546754869</c:v>
                </c:pt>
                <c:pt idx="163">
                  <c:v>62.6751381315928</c:v>
                </c:pt>
                <c:pt idx="164">
                  <c:v>63.4272397891719</c:v>
                </c:pt>
                <c:pt idx="165">
                  <c:v>64.1883666666419</c:v>
                </c:pt>
                <c:pt idx="166">
                  <c:v>64.9586270666416</c:v>
                </c:pt>
                <c:pt idx="167">
                  <c:v>65.7381305914414</c:v>
                </c:pt>
                <c:pt idx="168">
                  <c:v>66.5269881585386</c:v>
                </c:pt>
                <c:pt idx="169">
                  <c:v>67.3253120164411</c:v>
                </c:pt>
                <c:pt idx="170">
                  <c:v>88.6180599999975</c:v>
                </c:pt>
                <c:pt idx="171">
                  <c:v>112.544936199997</c:v>
                </c:pt>
                <c:pt idx="172">
                  <c:v>142.932068973996</c:v>
                </c:pt>
                <c:pt idx="173">
                  <c:v>181.523727596975</c:v>
                </c:pt>
                <c:pt idx="174">
                  <c:v>230.535134048158</c:v>
                </c:pt>
                <c:pt idx="175">
                  <c:v>292.779620241161</c:v>
                </c:pt>
                <c:pt idx="176">
                  <c:v>371.830117706274</c:v>
                </c:pt>
                <c:pt idx="177">
                  <c:v>472.224249486969</c:v>
                </c:pt>
                <c:pt idx="178">
                  <c:v>599.72479684845</c:v>
                </c:pt>
                <c:pt idx="179">
                  <c:v>761.650491997532</c:v>
                </c:pt>
                <c:pt idx="180">
                  <c:v>967.296124836865</c:v>
                </c:pt>
                <c:pt idx="181">
                  <c:v>1228.46607854282</c:v>
                </c:pt>
                <c:pt idx="182">
                  <c:v>1560.15191974938</c:v>
                </c:pt>
                <c:pt idx="183">
                  <c:v>1981.39293808171</c:v>
                </c:pt>
                <c:pt idx="184">
                  <c:v>2516.36903136378</c:v>
                </c:pt>
                <c:pt idx="185">
                  <c:v>2479.01255079335</c:v>
                </c:pt>
                <c:pt idx="186">
                  <c:v>2703.25593499915</c:v>
                </c:pt>
              </c:numCache>
            </c:numRef>
          </c:yVal>
          <c:smooth val="0"/>
        </c:ser>
        <c:axId val="83436174"/>
        <c:axId val="84016442"/>
      </c:scatterChart>
      <c:valAx>
        <c:axId val="83436174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en-AU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AU" sz="1000" spc="-1" strike="noStrike">
                    <a:solidFill>
                      <a:srgbClr val="000000"/>
                    </a:solidFill>
                    <a:latin typeface="Calibri"/>
                  </a:rPr>
                  <a:t>Year (Gregorian)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84016442"/>
        <c:crosses val="autoZero"/>
        <c:crossBetween val="midCat"/>
      </c:valAx>
      <c:valAx>
        <c:axId val="8401644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US" sz="1000" spc="-1" strike="noStrike">
                    <a:solidFill>
                      <a:srgbClr val="000000"/>
                    </a:solidFill>
                    <a:latin typeface="Calibri"/>
                  </a:rPr>
                  <a:t>Births per Generation (Millions)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3436174"/>
        <c:crosses val="autoZero"/>
        <c:crossBetween val="midCat"/>
      </c:valAx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Historic Human Population Alive (Estimates)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041790855476"/>
          <c:y val="0.194824721057213"/>
          <c:w val="0.752235398566808"/>
          <c:h val="0.689166732610588"/>
        </c:manualLayout>
      </c:layout>
      <c:scatterChart>
        <c:scatterStyle val="lineMarker"/>
        <c:varyColors val="0"/>
        <c:ser>
          <c:idx val="0"/>
          <c:order val="0"/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diamond"/>
            <c:size val="4"/>
            <c:spPr>
              <a:solidFill>
                <a:srgbClr val="4a7ebb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'Historical Population'!$B$3:$B$189</c:f>
              <c:numCache>
                <c:formatCode>General</c:formatCode>
                <c:ptCount val="187"/>
                <c:pt idx="0">
                  <c:v>-4004</c:v>
                </c:pt>
                <c:pt idx="1">
                  <c:v>-3824</c:v>
                </c:pt>
                <c:pt idx="2">
                  <c:v>-3644</c:v>
                </c:pt>
                <c:pt idx="3">
                  <c:v>-3464</c:v>
                </c:pt>
                <c:pt idx="4">
                  <c:v>-3284</c:v>
                </c:pt>
                <c:pt idx="5">
                  <c:v>-3104</c:v>
                </c:pt>
                <c:pt idx="6">
                  <c:v>-2924</c:v>
                </c:pt>
                <c:pt idx="7">
                  <c:v>-2744</c:v>
                </c:pt>
                <c:pt idx="8">
                  <c:v>-2564</c:v>
                </c:pt>
                <c:pt idx="9">
                  <c:v>-2384</c:v>
                </c:pt>
                <c:pt idx="10">
                  <c:v>-2347</c:v>
                </c:pt>
                <c:pt idx="11">
                  <c:v>-2346</c:v>
                </c:pt>
                <c:pt idx="12">
                  <c:v>-2304.75</c:v>
                </c:pt>
                <c:pt idx="13">
                  <c:v>-2263.5</c:v>
                </c:pt>
                <c:pt idx="14">
                  <c:v>-2222.25</c:v>
                </c:pt>
                <c:pt idx="15">
                  <c:v>-2181</c:v>
                </c:pt>
                <c:pt idx="16">
                  <c:v>-2139.75</c:v>
                </c:pt>
                <c:pt idx="17">
                  <c:v>-2098.5</c:v>
                </c:pt>
                <c:pt idx="18">
                  <c:v>-2057.25</c:v>
                </c:pt>
                <c:pt idx="19">
                  <c:v>-2014</c:v>
                </c:pt>
                <c:pt idx="20">
                  <c:v>-1984.3</c:v>
                </c:pt>
                <c:pt idx="21">
                  <c:v>-1954.6</c:v>
                </c:pt>
                <c:pt idx="22">
                  <c:v>-1924.9</c:v>
                </c:pt>
                <c:pt idx="23">
                  <c:v>-1895.2</c:v>
                </c:pt>
                <c:pt idx="24">
                  <c:v>-1865.5</c:v>
                </c:pt>
                <c:pt idx="25">
                  <c:v>-1835.8</c:v>
                </c:pt>
                <c:pt idx="26">
                  <c:v>-1806.1</c:v>
                </c:pt>
                <c:pt idx="27">
                  <c:v>-1776.4</c:v>
                </c:pt>
                <c:pt idx="28">
                  <c:v>-1746.7</c:v>
                </c:pt>
                <c:pt idx="29">
                  <c:v>-1717</c:v>
                </c:pt>
                <c:pt idx="30">
                  <c:v>-1687.3</c:v>
                </c:pt>
                <c:pt idx="31">
                  <c:v>-1657.6</c:v>
                </c:pt>
                <c:pt idx="32">
                  <c:v>-1626.4</c:v>
                </c:pt>
                <c:pt idx="33">
                  <c:v>-1595.2</c:v>
                </c:pt>
                <c:pt idx="34">
                  <c:v>-1564</c:v>
                </c:pt>
                <c:pt idx="35">
                  <c:v>-1532.8</c:v>
                </c:pt>
                <c:pt idx="36">
                  <c:v>-1509.3</c:v>
                </c:pt>
                <c:pt idx="37">
                  <c:v>-1485.8</c:v>
                </c:pt>
                <c:pt idx="38">
                  <c:v>-1462.3</c:v>
                </c:pt>
                <c:pt idx="39">
                  <c:v>-1438.8</c:v>
                </c:pt>
                <c:pt idx="40">
                  <c:v>-1415.3</c:v>
                </c:pt>
                <c:pt idx="41">
                  <c:v>-1391.8</c:v>
                </c:pt>
                <c:pt idx="42">
                  <c:v>-1368.3</c:v>
                </c:pt>
                <c:pt idx="43">
                  <c:v>-1344.8</c:v>
                </c:pt>
                <c:pt idx="44">
                  <c:v>-1321.3</c:v>
                </c:pt>
                <c:pt idx="45">
                  <c:v>-1297.8</c:v>
                </c:pt>
                <c:pt idx="46">
                  <c:v>-1274.3</c:v>
                </c:pt>
                <c:pt idx="47">
                  <c:v>-1250.8</c:v>
                </c:pt>
                <c:pt idx="48">
                  <c:v>-1227.3</c:v>
                </c:pt>
                <c:pt idx="49">
                  <c:v>-1203.8</c:v>
                </c:pt>
                <c:pt idx="50">
                  <c:v>-1180.3</c:v>
                </c:pt>
                <c:pt idx="51">
                  <c:v>-1156.8</c:v>
                </c:pt>
                <c:pt idx="52">
                  <c:v>-1133.3</c:v>
                </c:pt>
                <c:pt idx="53">
                  <c:v>-1109.8</c:v>
                </c:pt>
                <c:pt idx="54">
                  <c:v>-1086.3</c:v>
                </c:pt>
                <c:pt idx="55">
                  <c:v>-1062.8</c:v>
                </c:pt>
                <c:pt idx="56">
                  <c:v>-1039.3</c:v>
                </c:pt>
                <c:pt idx="57">
                  <c:v>-1015.8</c:v>
                </c:pt>
                <c:pt idx="58">
                  <c:v>-992.299999999999</c:v>
                </c:pt>
                <c:pt idx="59">
                  <c:v>-968.799999999999</c:v>
                </c:pt>
                <c:pt idx="60">
                  <c:v>-945.299999999999</c:v>
                </c:pt>
                <c:pt idx="61">
                  <c:v>-921.799999999999</c:v>
                </c:pt>
                <c:pt idx="62">
                  <c:v>-898.299999999999</c:v>
                </c:pt>
                <c:pt idx="63">
                  <c:v>-874.799999999999</c:v>
                </c:pt>
                <c:pt idx="64">
                  <c:v>-851.299999999999</c:v>
                </c:pt>
                <c:pt idx="65">
                  <c:v>-827.799999999999</c:v>
                </c:pt>
                <c:pt idx="66">
                  <c:v>-804.299999999999</c:v>
                </c:pt>
                <c:pt idx="67">
                  <c:v>-780.799999999999</c:v>
                </c:pt>
                <c:pt idx="68">
                  <c:v>-757.299999999999</c:v>
                </c:pt>
                <c:pt idx="69">
                  <c:v>-733.799999999999</c:v>
                </c:pt>
                <c:pt idx="70">
                  <c:v>-710.299999999999</c:v>
                </c:pt>
                <c:pt idx="71">
                  <c:v>-686.799999999999</c:v>
                </c:pt>
                <c:pt idx="72">
                  <c:v>-663.299999999999</c:v>
                </c:pt>
                <c:pt idx="73">
                  <c:v>-639.799999999999</c:v>
                </c:pt>
                <c:pt idx="74">
                  <c:v>-616.299999999999</c:v>
                </c:pt>
                <c:pt idx="75">
                  <c:v>-592.799999999999</c:v>
                </c:pt>
                <c:pt idx="76">
                  <c:v>-569.299999999999</c:v>
                </c:pt>
                <c:pt idx="77">
                  <c:v>-545.799999999999</c:v>
                </c:pt>
                <c:pt idx="78">
                  <c:v>-522.299999999999</c:v>
                </c:pt>
                <c:pt idx="79">
                  <c:v>-498.799999999999</c:v>
                </c:pt>
                <c:pt idx="80">
                  <c:v>-475.299999999999</c:v>
                </c:pt>
                <c:pt idx="81">
                  <c:v>-451.799999999999</c:v>
                </c:pt>
                <c:pt idx="82">
                  <c:v>-428.299999999999</c:v>
                </c:pt>
                <c:pt idx="83">
                  <c:v>-404.799999999999</c:v>
                </c:pt>
                <c:pt idx="84">
                  <c:v>-381.299999999999</c:v>
                </c:pt>
                <c:pt idx="85">
                  <c:v>-357.799999999999</c:v>
                </c:pt>
                <c:pt idx="86">
                  <c:v>-334.299999999999</c:v>
                </c:pt>
                <c:pt idx="87">
                  <c:v>-310.799999999999</c:v>
                </c:pt>
                <c:pt idx="88">
                  <c:v>-287.299999999999</c:v>
                </c:pt>
                <c:pt idx="89">
                  <c:v>-263.799999999999</c:v>
                </c:pt>
                <c:pt idx="90">
                  <c:v>-240.299999999999</c:v>
                </c:pt>
                <c:pt idx="91">
                  <c:v>-216.799999999999</c:v>
                </c:pt>
                <c:pt idx="92">
                  <c:v>-193.299999999999</c:v>
                </c:pt>
                <c:pt idx="93">
                  <c:v>-169.799999999999</c:v>
                </c:pt>
                <c:pt idx="94">
                  <c:v>-146.299999999999</c:v>
                </c:pt>
                <c:pt idx="95">
                  <c:v>-122.799999999999</c:v>
                </c:pt>
                <c:pt idx="96">
                  <c:v>-99.2999999999993</c:v>
                </c:pt>
                <c:pt idx="97">
                  <c:v>-75.7999999999993</c:v>
                </c:pt>
                <c:pt idx="98">
                  <c:v>-52.2999999999993</c:v>
                </c:pt>
                <c:pt idx="99">
                  <c:v>-28.7999999999993</c:v>
                </c:pt>
                <c:pt idx="100">
                  <c:v>-5.29999999999927</c:v>
                </c:pt>
                <c:pt idx="101">
                  <c:v>18.2000000000007</c:v>
                </c:pt>
                <c:pt idx="102">
                  <c:v>41.7000000000007</c:v>
                </c:pt>
                <c:pt idx="103">
                  <c:v>65.2000000000007</c:v>
                </c:pt>
                <c:pt idx="104">
                  <c:v>88.7000000000007</c:v>
                </c:pt>
                <c:pt idx="105">
                  <c:v>112.200000000001</c:v>
                </c:pt>
                <c:pt idx="106">
                  <c:v>135.700000000001</c:v>
                </c:pt>
                <c:pt idx="107">
                  <c:v>159.200000000001</c:v>
                </c:pt>
                <c:pt idx="108">
                  <c:v>182.700000000001</c:v>
                </c:pt>
                <c:pt idx="109">
                  <c:v>206.200000000001</c:v>
                </c:pt>
                <c:pt idx="110">
                  <c:v>229.700000000001</c:v>
                </c:pt>
                <c:pt idx="111">
                  <c:v>253.200000000001</c:v>
                </c:pt>
                <c:pt idx="112">
                  <c:v>276.700000000001</c:v>
                </c:pt>
                <c:pt idx="113">
                  <c:v>300.200000000001</c:v>
                </c:pt>
                <c:pt idx="114">
                  <c:v>323.700000000001</c:v>
                </c:pt>
                <c:pt idx="115">
                  <c:v>347.200000000001</c:v>
                </c:pt>
                <c:pt idx="116">
                  <c:v>370.700000000001</c:v>
                </c:pt>
                <c:pt idx="117">
                  <c:v>394.200000000001</c:v>
                </c:pt>
                <c:pt idx="118">
                  <c:v>417.700000000001</c:v>
                </c:pt>
                <c:pt idx="119">
                  <c:v>441.200000000001</c:v>
                </c:pt>
                <c:pt idx="120">
                  <c:v>464.700000000001</c:v>
                </c:pt>
                <c:pt idx="121">
                  <c:v>488.200000000001</c:v>
                </c:pt>
                <c:pt idx="122">
                  <c:v>511.700000000001</c:v>
                </c:pt>
                <c:pt idx="123">
                  <c:v>535.200000000001</c:v>
                </c:pt>
                <c:pt idx="124">
                  <c:v>558.700000000001</c:v>
                </c:pt>
                <c:pt idx="125">
                  <c:v>582.200000000001</c:v>
                </c:pt>
                <c:pt idx="126">
                  <c:v>605.700000000001</c:v>
                </c:pt>
                <c:pt idx="127">
                  <c:v>629.200000000001</c:v>
                </c:pt>
                <c:pt idx="128">
                  <c:v>652.700000000001</c:v>
                </c:pt>
                <c:pt idx="129">
                  <c:v>676.200000000001</c:v>
                </c:pt>
                <c:pt idx="130">
                  <c:v>699.700000000001</c:v>
                </c:pt>
                <c:pt idx="131">
                  <c:v>723.200000000001</c:v>
                </c:pt>
                <c:pt idx="132">
                  <c:v>746.700000000001</c:v>
                </c:pt>
                <c:pt idx="133">
                  <c:v>770.200000000001</c:v>
                </c:pt>
                <c:pt idx="134">
                  <c:v>793.700000000001</c:v>
                </c:pt>
                <c:pt idx="135">
                  <c:v>817.200000000001</c:v>
                </c:pt>
                <c:pt idx="136">
                  <c:v>840.700000000001</c:v>
                </c:pt>
                <c:pt idx="137">
                  <c:v>864.200000000001</c:v>
                </c:pt>
                <c:pt idx="138">
                  <c:v>887.700000000001</c:v>
                </c:pt>
                <c:pt idx="139">
                  <c:v>911.200000000001</c:v>
                </c:pt>
                <c:pt idx="140">
                  <c:v>934.700000000001</c:v>
                </c:pt>
                <c:pt idx="141">
                  <c:v>958.200000000001</c:v>
                </c:pt>
                <c:pt idx="142">
                  <c:v>981.700000000001</c:v>
                </c:pt>
                <c:pt idx="143">
                  <c:v>1005.2</c:v>
                </c:pt>
                <c:pt idx="144">
                  <c:v>1028.7</c:v>
                </c:pt>
                <c:pt idx="145">
                  <c:v>1052.2</c:v>
                </c:pt>
                <c:pt idx="146">
                  <c:v>1075.7</c:v>
                </c:pt>
                <c:pt idx="147">
                  <c:v>1099.2</c:v>
                </c:pt>
                <c:pt idx="148">
                  <c:v>1122.7</c:v>
                </c:pt>
                <c:pt idx="149">
                  <c:v>1146.2</c:v>
                </c:pt>
                <c:pt idx="150">
                  <c:v>1169.7</c:v>
                </c:pt>
                <c:pt idx="151">
                  <c:v>1193.2</c:v>
                </c:pt>
                <c:pt idx="152">
                  <c:v>1216.7</c:v>
                </c:pt>
                <c:pt idx="153">
                  <c:v>1240.2</c:v>
                </c:pt>
                <c:pt idx="154">
                  <c:v>1263.7</c:v>
                </c:pt>
                <c:pt idx="155">
                  <c:v>1287.2</c:v>
                </c:pt>
                <c:pt idx="156">
                  <c:v>1310.7</c:v>
                </c:pt>
                <c:pt idx="157">
                  <c:v>1334.2</c:v>
                </c:pt>
                <c:pt idx="158">
                  <c:v>1357.7</c:v>
                </c:pt>
                <c:pt idx="159">
                  <c:v>1381.2</c:v>
                </c:pt>
                <c:pt idx="160">
                  <c:v>1404.7</c:v>
                </c:pt>
                <c:pt idx="161">
                  <c:v>1428.2</c:v>
                </c:pt>
                <c:pt idx="162">
                  <c:v>1451.7</c:v>
                </c:pt>
                <c:pt idx="163">
                  <c:v>1475.2</c:v>
                </c:pt>
                <c:pt idx="164">
                  <c:v>1498.7</c:v>
                </c:pt>
                <c:pt idx="165">
                  <c:v>1522.2</c:v>
                </c:pt>
                <c:pt idx="166">
                  <c:v>1545.7</c:v>
                </c:pt>
                <c:pt idx="167">
                  <c:v>1569.2</c:v>
                </c:pt>
                <c:pt idx="168">
                  <c:v>1592.7</c:v>
                </c:pt>
                <c:pt idx="169">
                  <c:v>1616.2</c:v>
                </c:pt>
                <c:pt idx="170">
                  <c:v>1639.7</c:v>
                </c:pt>
                <c:pt idx="171">
                  <c:v>1663.2</c:v>
                </c:pt>
                <c:pt idx="172">
                  <c:v>1686.7</c:v>
                </c:pt>
                <c:pt idx="173">
                  <c:v>1710.2</c:v>
                </c:pt>
                <c:pt idx="174">
                  <c:v>1733.7</c:v>
                </c:pt>
                <c:pt idx="175">
                  <c:v>1757.2</c:v>
                </c:pt>
                <c:pt idx="176">
                  <c:v>1780.7</c:v>
                </c:pt>
                <c:pt idx="177">
                  <c:v>1804.2</c:v>
                </c:pt>
                <c:pt idx="178">
                  <c:v>1827.7</c:v>
                </c:pt>
                <c:pt idx="179">
                  <c:v>1851.2</c:v>
                </c:pt>
                <c:pt idx="180">
                  <c:v>1874.7</c:v>
                </c:pt>
                <c:pt idx="181">
                  <c:v>1898.2</c:v>
                </c:pt>
                <c:pt idx="182">
                  <c:v>1921.7</c:v>
                </c:pt>
                <c:pt idx="183">
                  <c:v>1945.2</c:v>
                </c:pt>
                <c:pt idx="184">
                  <c:v>1968.7</c:v>
                </c:pt>
                <c:pt idx="185">
                  <c:v>1992.2</c:v>
                </c:pt>
                <c:pt idx="186">
                  <c:v>2015.7</c:v>
                </c:pt>
              </c:numCache>
            </c:numRef>
          </c:xVal>
          <c:yVal>
            <c:numRef>
              <c:f>'Historical Population'!$E$3:$E$189</c:f>
              <c:numCache>
                <c:formatCode>\ * #,##0.000000\ ;\-* #,##0.000000\ ;\ * \-#\ ;\ @\ </c:formatCode>
                <c:ptCount val="187"/>
                <c:pt idx="0">
                  <c:v>2E-006</c:v>
                </c:pt>
                <c:pt idx="1">
                  <c:v>2.2E-005</c:v>
                </c:pt>
                <c:pt idx="2">
                  <c:v>0.000222</c:v>
                </c:pt>
                <c:pt idx="3">
                  <c:v>0.002222</c:v>
                </c:pt>
                <c:pt idx="4">
                  <c:v>0.022222</c:v>
                </c:pt>
                <c:pt idx="5">
                  <c:v>0.222222</c:v>
                </c:pt>
                <c:pt idx="6">
                  <c:v>2.22222</c:v>
                </c:pt>
                <c:pt idx="7">
                  <c:v>22.2222</c:v>
                </c:pt>
                <c:pt idx="8">
                  <c:v>222.222</c:v>
                </c:pt>
                <c:pt idx="9">
                  <c:v>2222.22</c:v>
                </c:pt>
                <c:pt idx="10">
                  <c:v>5432.79519373893</c:v>
                </c:pt>
                <c:pt idx="11">
                  <c:v>8E-006</c:v>
                </c:pt>
                <c:pt idx="12">
                  <c:v>3E-005</c:v>
                </c:pt>
                <c:pt idx="13">
                  <c:v>0.000126</c:v>
                </c:pt>
                <c:pt idx="14">
                  <c:v>0.00051</c:v>
                </c:pt>
                <c:pt idx="15">
                  <c:v>0.002046</c:v>
                </c:pt>
                <c:pt idx="16">
                  <c:v>0.00819</c:v>
                </c:pt>
                <c:pt idx="17">
                  <c:v>0.032766</c:v>
                </c:pt>
                <c:pt idx="18">
                  <c:v>0.131064</c:v>
                </c:pt>
                <c:pt idx="19">
                  <c:v>0.551594194103357</c:v>
                </c:pt>
                <c:pt idx="20">
                  <c:v>1.07133087219003</c:v>
                </c:pt>
                <c:pt idx="21">
                  <c:v>1.71737771979837</c:v>
                </c:pt>
                <c:pt idx="22">
                  <c:v>2.50804027930879</c:v>
                </c:pt>
                <c:pt idx="23">
                  <c:v>3.42878447869682</c:v>
                </c:pt>
                <c:pt idx="24">
                  <c:v>4.2820405338285</c:v>
                </c:pt>
                <c:pt idx="25">
                  <c:v>5.35255066728562</c:v>
                </c:pt>
                <c:pt idx="26">
                  <c:v>6.69068833410701</c:v>
                </c:pt>
                <c:pt idx="27">
                  <c:v>8.36336041763375</c:v>
                </c:pt>
                <c:pt idx="28">
                  <c:v>10.4542005220422</c:v>
                </c:pt>
                <c:pt idx="29">
                  <c:v>13.0677506525527</c:v>
                </c:pt>
                <c:pt idx="30">
                  <c:v>16.3346883156909</c:v>
                </c:pt>
                <c:pt idx="31">
                  <c:v>20.4183603946135</c:v>
                </c:pt>
                <c:pt idx="32">
                  <c:v>25.6090010162577</c:v>
                </c:pt>
                <c:pt idx="33">
                  <c:v>28.3187236472834</c:v>
                </c:pt>
                <c:pt idx="34">
                  <c:v>35.7307562286656</c:v>
                </c:pt>
                <c:pt idx="35">
                  <c:v>45.1696438304451</c:v>
                </c:pt>
                <c:pt idx="36">
                  <c:v>43.452150251196</c:v>
                </c:pt>
                <c:pt idx="37">
                  <c:v>47.0056264851318</c:v>
                </c:pt>
                <c:pt idx="38">
                  <c:v>47.4756946729</c:v>
                </c:pt>
                <c:pt idx="39">
                  <c:v>47.950451619629</c:v>
                </c:pt>
                <c:pt idx="40">
                  <c:v>48.4299561358253</c:v>
                </c:pt>
                <c:pt idx="41">
                  <c:v>48.9142556971835</c:v>
                </c:pt>
                <c:pt idx="42">
                  <c:v>49.4033982541553</c:v>
                </c:pt>
                <c:pt idx="43">
                  <c:v>49.8974322366969</c:v>
                </c:pt>
                <c:pt idx="44">
                  <c:v>50.3964065590639</c:v>
                </c:pt>
                <c:pt idx="45">
                  <c:v>50.9003706246545</c:v>
                </c:pt>
                <c:pt idx="46">
                  <c:v>51.409374330901</c:v>
                </c:pt>
                <c:pt idx="47">
                  <c:v>51.9234680742101</c:v>
                </c:pt>
                <c:pt idx="48">
                  <c:v>52.4427027549522</c:v>
                </c:pt>
                <c:pt idx="49">
                  <c:v>52.9671297825017</c:v>
                </c:pt>
                <c:pt idx="50">
                  <c:v>53.4968010803267</c:v>
                </c:pt>
                <c:pt idx="51">
                  <c:v>54.03176909113</c:v>
                </c:pt>
                <c:pt idx="52">
                  <c:v>54.5720867820413</c:v>
                </c:pt>
                <c:pt idx="53">
                  <c:v>55.1178076498617</c:v>
                </c:pt>
                <c:pt idx="54">
                  <c:v>55.6689857263603</c:v>
                </c:pt>
                <c:pt idx="55">
                  <c:v>56.2256755836239</c:v>
                </c:pt>
                <c:pt idx="56">
                  <c:v>56.7879323394601</c:v>
                </c:pt>
                <c:pt idx="57">
                  <c:v>57.3558116628547</c:v>
                </c:pt>
                <c:pt idx="58">
                  <c:v>57.9293697794833</c:v>
                </c:pt>
                <c:pt idx="59">
                  <c:v>58.5086634772781</c:v>
                </c:pt>
                <c:pt idx="60">
                  <c:v>59.0937501120509</c:v>
                </c:pt>
                <c:pt idx="61">
                  <c:v>59.6846876131714</c:v>
                </c:pt>
                <c:pt idx="62">
                  <c:v>60.2815344893031</c:v>
                </c:pt>
                <c:pt idx="63">
                  <c:v>60.8843498341962</c:v>
                </c:pt>
                <c:pt idx="64">
                  <c:v>61.4931933325381</c:v>
                </c:pt>
                <c:pt idx="65">
                  <c:v>62.1081252658635</c:v>
                </c:pt>
                <c:pt idx="66">
                  <c:v>62.7292065185221</c:v>
                </c:pt>
                <c:pt idx="67">
                  <c:v>63.3564985837074</c:v>
                </c:pt>
                <c:pt idx="68">
                  <c:v>63.9900635695444</c:v>
                </c:pt>
                <c:pt idx="69">
                  <c:v>64.6299642052399</c:v>
                </c:pt>
                <c:pt idx="70">
                  <c:v>65.2762638472923</c:v>
                </c:pt>
                <c:pt idx="71">
                  <c:v>65.9290264857652</c:v>
                </c:pt>
                <c:pt idx="72">
                  <c:v>66.5883167506229</c:v>
                </c:pt>
                <c:pt idx="73">
                  <c:v>67.2541999181291</c:v>
                </c:pt>
                <c:pt idx="74">
                  <c:v>67.9267419173104</c:v>
                </c:pt>
                <c:pt idx="75">
                  <c:v>68.6060093364835</c:v>
                </c:pt>
                <c:pt idx="76">
                  <c:v>69.2920694298483</c:v>
                </c:pt>
                <c:pt idx="77">
                  <c:v>69.9849901241468</c:v>
                </c:pt>
                <c:pt idx="78">
                  <c:v>70.6848400253883</c:v>
                </c:pt>
                <c:pt idx="79">
                  <c:v>71.3916884256421</c:v>
                </c:pt>
                <c:pt idx="80">
                  <c:v>72.1056053098986</c:v>
                </c:pt>
                <c:pt idx="81">
                  <c:v>72.8266613629976</c:v>
                </c:pt>
                <c:pt idx="82">
                  <c:v>73.5549279766275</c:v>
                </c:pt>
                <c:pt idx="83">
                  <c:v>74.2904772563938</c:v>
                </c:pt>
                <c:pt idx="84">
                  <c:v>75.0333820289577</c:v>
                </c:pt>
                <c:pt idx="85">
                  <c:v>75.7837158492473</c:v>
                </c:pt>
                <c:pt idx="86">
                  <c:v>76.5415530077398</c:v>
                </c:pt>
                <c:pt idx="87">
                  <c:v>77.3069685378172</c:v>
                </c:pt>
                <c:pt idx="88">
                  <c:v>78.0800382231954</c:v>
                </c:pt>
                <c:pt idx="89">
                  <c:v>78.8608386054273</c:v>
                </c:pt>
                <c:pt idx="90">
                  <c:v>79.6494469914816</c:v>
                </c:pt>
                <c:pt idx="91">
                  <c:v>80.4459414613964</c:v>
                </c:pt>
                <c:pt idx="92">
                  <c:v>81.2504008760104</c:v>
                </c:pt>
                <c:pt idx="93">
                  <c:v>82.0629048847705</c:v>
                </c:pt>
                <c:pt idx="94">
                  <c:v>82.8835339336182</c:v>
                </c:pt>
                <c:pt idx="95">
                  <c:v>83.7123692729544</c:v>
                </c:pt>
                <c:pt idx="96">
                  <c:v>84.5494929656839</c:v>
                </c:pt>
                <c:pt idx="97">
                  <c:v>85.3949878953408</c:v>
                </c:pt>
                <c:pt idx="98">
                  <c:v>86.2489377742942</c:v>
                </c:pt>
                <c:pt idx="99">
                  <c:v>87.1114271520371</c:v>
                </c:pt>
                <c:pt idx="100">
                  <c:v>87.9825414235575</c:v>
                </c:pt>
                <c:pt idx="101">
                  <c:v>88.8623668377931</c:v>
                </c:pt>
                <c:pt idx="102">
                  <c:v>89.8108129027437</c:v>
                </c:pt>
                <c:pt idx="103">
                  <c:v>90.8292934123438</c:v>
                </c:pt>
                <c:pt idx="104">
                  <c:v>91.9192353108479</c:v>
                </c:pt>
                <c:pt idx="105">
                  <c:v>93.0222661345781</c:v>
                </c:pt>
                <c:pt idx="106">
                  <c:v>94.138533328193</c:v>
                </c:pt>
                <c:pt idx="107">
                  <c:v>95.2681957281313</c:v>
                </c:pt>
                <c:pt idx="108">
                  <c:v>96.4114140768689</c:v>
                </c:pt>
                <c:pt idx="109">
                  <c:v>97.5683510457913</c:v>
                </c:pt>
                <c:pt idx="110">
                  <c:v>98.7391712583408</c:v>
                </c:pt>
                <c:pt idx="111">
                  <c:v>99.9240413134409</c:v>
                </c:pt>
                <c:pt idx="112">
                  <c:v>101.123129809202</c:v>
                </c:pt>
                <c:pt idx="113">
                  <c:v>102.336607366913</c:v>
                </c:pt>
                <c:pt idx="114">
                  <c:v>103.564646655316</c:v>
                </c:pt>
                <c:pt idx="115">
                  <c:v>104.807422415179</c:v>
                </c:pt>
                <c:pt idx="116">
                  <c:v>106.065111484162</c:v>
                </c:pt>
                <c:pt idx="117">
                  <c:v>107.337892821971</c:v>
                </c:pt>
                <c:pt idx="118">
                  <c:v>108.625947535835</c:v>
                </c:pt>
                <c:pt idx="119">
                  <c:v>109.929458906265</c:v>
                </c:pt>
                <c:pt idx="120">
                  <c:v>111.24861241314</c:v>
                </c:pt>
                <c:pt idx="121">
                  <c:v>112.583595762098</c:v>
                </c:pt>
                <c:pt idx="122">
                  <c:v>113.934598911243</c:v>
                </c:pt>
                <c:pt idx="123">
                  <c:v>115.301814098178</c:v>
                </c:pt>
                <c:pt idx="124">
                  <c:v>116.685435867356</c:v>
                </c:pt>
                <c:pt idx="125">
                  <c:v>118.085661097765</c:v>
                </c:pt>
                <c:pt idx="126">
                  <c:v>119.502689030938</c:v>
                </c:pt>
                <c:pt idx="127">
                  <c:v>120.936721299309</c:v>
                </c:pt>
                <c:pt idx="128">
                  <c:v>122.387961954901</c:v>
                </c:pt>
                <c:pt idx="129">
                  <c:v>123.856617498359</c:v>
                </c:pt>
                <c:pt idx="130">
                  <c:v>125.34289690834</c:v>
                </c:pt>
                <c:pt idx="131">
                  <c:v>126.84701167124</c:v>
                </c:pt>
                <c:pt idx="132">
                  <c:v>128.369175811295</c:v>
                </c:pt>
                <c:pt idx="133">
                  <c:v>129.90960592103</c:v>
                </c:pt>
                <c:pt idx="134">
                  <c:v>131.468521192083</c:v>
                </c:pt>
                <c:pt idx="135">
                  <c:v>133.046143446388</c:v>
                </c:pt>
                <c:pt idx="136">
                  <c:v>134.642697167744</c:v>
                </c:pt>
                <c:pt idx="137">
                  <c:v>136.258409533757</c:v>
                </c:pt>
                <c:pt idx="138">
                  <c:v>137.893510448162</c:v>
                </c:pt>
                <c:pt idx="139">
                  <c:v>139.54823257354</c:v>
                </c:pt>
                <c:pt idx="140">
                  <c:v>141.222811364423</c:v>
                </c:pt>
                <c:pt idx="141">
                  <c:v>142.917485100796</c:v>
                </c:pt>
                <c:pt idx="142">
                  <c:v>144.632494922005</c:v>
                </c:pt>
                <c:pt idx="143">
                  <c:v>146.368084861069</c:v>
                </c:pt>
                <c:pt idx="144">
                  <c:v>148.124501879402</c:v>
                </c:pt>
                <c:pt idx="145">
                  <c:v>149.901995901955</c:v>
                </c:pt>
                <c:pt idx="146">
                  <c:v>151.700819852779</c:v>
                </c:pt>
                <c:pt idx="147">
                  <c:v>153.521229691012</c:v>
                </c:pt>
                <c:pt idx="148">
                  <c:v>155.363484447304</c:v>
                </c:pt>
                <c:pt idx="149">
                  <c:v>157.227846260672</c:v>
                </c:pt>
                <c:pt idx="150">
                  <c:v>159.1145804158</c:v>
                </c:pt>
                <c:pt idx="151">
                  <c:v>161.023955380789</c:v>
                </c:pt>
                <c:pt idx="152">
                  <c:v>162.956242845359</c:v>
                </c:pt>
                <c:pt idx="153">
                  <c:v>164.911717759503</c:v>
                </c:pt>
                <c:pt idx="154">
                  <c:v>166.890658372617</c:v>
                </c:pt>
                <c:pt idx="155">
                  <c:v>168.893346273089</c:v>
                </c:pt>
                <c:pt idx="156">
                  <c:v>170.920066428366</c:v>
                </c:pt>
                <c:pt idx="157">
                  <c:v>172.971107225506</c:v>
                </c:pt>
                <c:pt idx="158">
                  <c:v>175.046760512212</c:v>
                </c:pt>
                <c:pt idx="159">
                  <c:v>177.147321638359</c:v>
                </c:pt>
                <c:pt idx="160">
                  <c:v>179.273089498019</c:v>
                </c:pt>
                <c:pt idx="161">
                  <c:v>181.424366571995</c:v>
                </c:pt>
                <c:pt idx="162">
                  <c:v>183.601458970859</c:v>
                </c:pt>
                <c:pt idx="163">
                  <c:v>185.804676478509</c:v>
                </c:pt>
                <c:pt idx="164">
                  <c:v>188.034332596252</c:v>
                </c:pt>
                <c:pt idx="165">
                  <c:v>190.290744587407</c:v>
                </c:pt>
                <c:pt idx="166">
                  <c:v>192.574233522455</c:v>
                </c:pt>
                <c:pt idx="167">
                  <c:v>194.885124324725</c:v>
                </c:pt>
                <c:pt idx="168">
                  <c:v>197.223745816622</c:v>
                </c:pt>
                <c:pt idx="169">
                  <c:v>199.590430766421</c:v>
                </c:pt>
                <c:pt idx="170">
                  <c:v>222.470360174977</c:v>
                </c:pt>
                <c:pt idx="171">
                  <c:v>268.488308216436</c:v>
                </c:pt>
                <c:pt idx="172">
                  <c:v>344.095065173991</c:v>
                </c:pt>
                <c:pt idx="173">
                  <c:v>437.000732770968</c:v>
                </c:pt>
                <c:pt idx="174">
                  <c:v>554.990930619129</c:v>
                </c:pt>
                <c:pt idx="175">
                  <c:v>704.838481886294</c:v>
                </c:pt>
                <c:pt idx="176">
                  <c:v>895.144871995594</c:v>
                </c:pt>
                <c:pt idx="177">
                  <c:v>1136.8339874344</c:v>
                </c:pt>
                <c:pt idx="178">
                  <c:v>1443.77916404169</c:v>
                </c:pt>
                <c:pt idx="179">
                  <c:v>1833.59953833295</c:v>
                </c:pt>
                <c:pt idx="180">
                  <c:v>2328.67141368285</c:v>
                </c:pt>
                <c:pt idx="181">
                  <c:v>2957.41269537722</c:v>
                </c:pt>
                <c:pt idx="182">
                  <c:v>3755.91412312906</c:v>
                </c:pt>
                <c:pt idx="183">
                  <c:v>4770.01093637391</c:v>
                </c:pt>
                <c:pt idx="184">
                  <c:v>6057.91388919487</c:v>
                </c:pt>
                <c:pt idx="185">
                  <c:v>6976.77452023884</c:v>
                </c:pt>
                <c:pt idx="186">
                  <c:v>7698.63751715627</c:v>
                </c:pt>
              </c:numCache>
            </c:numRef>
          </c:yVal>
          <c:smooth val="0"/>
        </c:ser>
        <c:axId val="14853320"/>
        <c:axId val="96942619"/>
      </c:scatterChart>
      <c:valAx>
        <c:axId val="1485332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en-AU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AU" sz="1000" spc="-1" strike="noStrike">
                    <a:solidFill>
                      <a:srgbClr val="000000"/>
                    </a:solidFill>
                    <a:latin typeface="Calibri"/>
                  </a:rPr>
                  <a:t>Year (Gregorian)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96942619"/>
        <c:crosses val="autoZero"/>
        <c:crossBetween val="midCat"/>
      </c:valAx>
      <c:valAx>
        <c:axId val="9694261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AU" sz="1000" spc="-1" strike="noStrike">
                    <a:solidFill>
                      <a:srgbClr val="000000"/>
                    </a:solidFill>
                    <a:latin typeface="Calibri"/>
                  </a:defRPr>
                </a:pPr>
                <a:r>
                  <a:rPr b="1" lang="en-AU" sz="1000" spc="-1" strike="noStrike">
                    <a:solidFill>
                      <a:srgbClr val="000000"/>
                    </a:solidFill>
                    <a:latin typeface="Calibri"/>
                  </a:rPr>
                  <a:t>Population Alive at Same Time (Millions)</a:t>
                </a:r>
              </a:p>
            </c:rich>
          </c:tx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4853320"/>
        <c:crosses val="autoZero"/>
        <c:crossBetween val="midCat"/>
      </c:valAx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Arial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Arial"/>
              </a:rPr>
              <a:t>Human Population 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317712063849"/>
          <c:y val="0.148766905330151"/>
          <c:w val="0.825897881919574"/>
          <c:h val="0.7350835322195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'Historical Population'!$A$1</c:f>
              <c:strCache>
                <c:ptCount val="1"/>
                <c:pt idx="0">
                  <c:v>Human Population Estimates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diamond"/>
            <c:size val="5"/>
            <c:spPr>
              <a:solidFill>
                <a:srgbClr val="4a7ebb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'Historical Population'!$B$3:$B$226</c:f>
              <c:numCache>
                <c:formatCode>General</c:formatCode>
                <c:ptCount val="224"/>
                <c:pt idx="0">
                  <c:v>-4004</c:v>
                </c:pt>
                <c:pt idx="1">
                  <c:v>-3824</c:v>
                </c:pt>
                <c:pt idx="2">
                  <c:v>-3644</c:v>
                </c:pt>
                <c:pt idx="3">
                  <c:v>-3464</c:v>
                </c:pt>
                <c:pt idx="4">
                  <c:v>-3284</c:v>
                </c:pt>
                <c:pt idx="5">
                  <c:v>-3104</c:v>
                </c:pt>
                <c:pt idx="6">
                  <c:v>-2924</c:v>
                </c:pt>
                <c:pt idx="7">
                  <c:v>-2744</c:v>
                </c:pt>
                <c:pt idx="8">
                  <c:v>-2564</c:v>
                </c:pt>
                <c:pt idx="9">
                  <c:v>-2384</c:v>
                </c:pt>
                <c:pt idx="10">
                  <c:v>-2347</c:v>
                </c:pt>
                <c:pt idx="11">
                  <c:v>-2346</c:v>
                </c:pt>
                <c:pt idx="12">
                  <c:v>-2304.75</c:v>
                </c:pt>
                <c:pt idx="13">
                  <c:v>-2263.5</c:v>
                </c:pt>
                <c:pt idx="14">
                  <c:v>-2222.25</c:v>
                </c:pt>
                <c:pt idx="15">
                  <c:v>-2181</c:v>
                </c:pt>
                <c:pt idx="16">
                  <c:v>-2139.75</c:v>
                </c:pt>
                <c:pt idx="17">
                  <c:v>-2098.5</c:v>
                </c:pt>
                <c:pt idx="18">
                  <c:v>-2057.25</c:v>
                </c:pt>
                <c:pt idx="19">
                  <c:v>-2014</c:v>
                </c:pt>
                <c:pt idx="20">
                  <c:v>-1984.3</c:v>
                </c:pt>
                <c:pt idx="21">
                  <c:v>-1954.6</c:v>
                </c:pt>
                <c:pt idx="22">
                  <c:v>-1924.9</c:v>
                </c:pt>
                <c:pt idx="23">
                  <c:v>-1895.2</c:v>
                </c:pt>
                <c:pt idx="24">
                  <c:v>-1865.5</c:v>
                </c:pt>
                <c:pt idx="25">
                  <c:v>-1835.8</c:v>
                </c:pt>
                <c:pt idx="26">
                  <c:v>-1806.1</c:v>
                </c:pt>
                <c:pt idx="27">
                  <c:v>-1776.4</c:v>
                </c:pt>
                <c:pt idx="28">
                  <c:v>-1746.7</c:v>
                </c:pt>
                <c:pt idx="29">
                  <c:v>-1717</c:v>
                </c:pt>
                <c:pt idx="30">
                  <c:v>-1687.3</c:v>
                </c:pt>
                <c:pt idx="31">
                  <c:v>-1657.6</c:v>
                </c:pt>
                <c:pt idx="32">
                  <c:v>-1626.4</c:v>
                </c:pt>
                <c:pt idx="33">
                  <c:v>-1595.2</c:v>
                </c:pt>
                <c:pt idx="34">
                  <c:v>-1564</c:v>
                </c:pt>
                <c:pt idx="35">
                  <c:v>-1532.8</c:v>
                </c:pt>
                <c:pt idx="36">
                  <c:v>-1509.3</c:v>
                </c:pt>
                <c:pt idx="37">
                  <c:v>-1485.8</c:v>
                </c:pt>
                <c:pt idx="38">
                  <c:v>-1462.3</c:v>
                </c:pt>
                <c:pt idx="39">
                  <c:v>-1438.8</c:v>
                </c:pt>
                <c:pt idx="40">
                  <c:v>-1415.3</c:v>
                </c:pt>
                <c:pt idx="41">
                  <c:v>-1391.8</c:v>
                </c:pt>
                <c:pt idx="42">
                  <c:v>-1368.3</c:v>
                </c:pt>
                <c:pt idx="43">
                  <c:v>-1344.8</c:v>
                </c:pt>
                <c:pt idx="44">
                  <c:v>-1321.3</c:v>
                </c:pt>
                <c:pt idx="45">
                  <c:v>-1297.8</c:v>
                </c:pt>
                <c:pt idx="46">
                  <c:v>-1274.3</c:v>
                </c:pt>
                <c:pt idx="47">
                  <c:v>-1250.8</c:v>
                </c:pt>
                <c:pt idx="48">
                  <c:v>-1227.3</c:v>
                </c:pt>
                <c:pt idx="49">
                  <c:v>-1203.8</c:v>
                </c:pt>
                <c:pt idx="50">
                  <c:v>-1180.3</c:v>
                </c:pt>
                <c:pt idx="51">
                  <c:v>-1156.8</c:v>
                </c:pt>
                <c:pt idx="52">
                  <c:v>-1133.3</c:v>
                </c:pt>
                <c:pt idx="53">
                  <c:v>-1109.8</c:v>
                </c:pt>
                <c:pt idx="54">
                  <c:v>-1086.3</c:v>
                </c:pt>
                <c:pt idx="55">
                  <c:v>-1062.8</c:v>
                </c:pt>
                <c:pt idx="56">
                  <c:v>-1039.3</c:v>
                </c:pt>
                <c:pt idx="57">
                  <c:v>-1015.8</c:v>
                </c:pt>
                <c:pt idx="58">
                  <c:v>-992.299999999999</c:v>
                </c:pt>
                <c:pt idx="59">
                  <c:v>-968.799999999999</c:v>
                </c:pt>
                <c:pt idx="60">
                  <c:v>-945.299999999999</c:v>
                </c:pt>
                <c:pt idx="61">
                  <c:v>-921.799999999999</c:v>
                </c:pt>
                <c:pt idx="62">
                  <c:v>-898.299999999999</c:v>
                </c:pt>
                <c:pt idx="63">
                  <c:v>-874.799999999999</c:v>
                </c:pt>
                <c:pt idx="64">
                  <c:v>-851.299999999999</c:v>
                </c:pt>
                <c:pt idx="65">
                  <c:v>-827.799999999999</c:v>
                </c:pt>
                <c:pt idx="66">
                  <c:v>-804.299999999999</c:v>
                </c:pt>
                <c:pt idx="67">
                  <c:v>-780.799999999999</c:v>
                </c:pt>
                <c:pt idx="68">
                  <c:v>-757.299999999999</c:v>
                </c:pt>
                <c:pt idx="69">
                  <c:v>-733.799999999999</c:v>
                </c:pt>
                <c:pt idx="70">
                  <c:v>-710.299999999999</c:v>
                </c:pt>
                <c:pt idx="71">
                  <c:v>-686.799999999999</c:v>
                </c:pt>
                <c:pt idx="72">
                  <c:v>-663.299999999999</c:v>
                </c:pt>
                <c:pt idx="73">
                  <c:v>-639.799999999999</c:v>
                </c:pt>
                <c:pt idx="74">
                  <c:v>-616.299999999999</c:v>
                </c:pt>
                <c:pt idx="75">
                  <c:v>-592.799999999999</c:v>
                </c:pt>
                <c:pt idx="76">
                  <c:v>-569.299999999999</c:v>
                </c:pt>
                <c:pt idx="77">
                  <c:v>-545.799999999999</c:v>
                </c:pt>
                <c:pt idx="78">
                  <c:v>-522.299999999999</c:v>
                </c:pt>
                <c:pt idx="79">
                  <c:v>-498.799999999999</c:v>
                </c:pt>
                <c:pt idx="80">
                  <c:v>-475.299999999999</c:v>
                </c:pt>
                <c:pt idx="81">
                  <c:v>-451.799999999999</c:v>
                </c:pt>
                <c:pt idx="82">
                  <c:v>-428.299999999999</c:v>
                </c:pt>
                <c:pt idx="83">
                  <c:v>-404.799999999999</c:v>
                </c:pt>
                <c:pt idx="84">
                  <c:v>-381.299999999999</c:v>
                </c:pt>
                <c:pt idx="85">
                  <c:v>-357.799999999999</c:v>
                </c:pt>
                <c:pt idx="86">
                  <c:v>-334.299999999999</c:v>
                </c:pt>
                <c:pt idx="87">
                  <c:v>-310.799999999999</c:v>
                </c:pt>
                <c:pt idx="88">
                  <c:v>-287.299999999999</c:v>
                </c:pt>
                <c:pt idx="89">
                  <c:v>-263.799999999999</c:v>
                </c:pt>
                <c:pt idx="90">
                  <c:v>-240.299999999999</c:v>
                </c:pt>
                <c:pt idx="91">
                  <c:v>-216.799999999999</c:v>
                </c:pt>
                <c:pt idx="92">
                  <c:v>-193.299999999999</c:v>
                </c:pt>
                <c:pt idx="93">
                  <c:v>-169.799999999999</c:v>
                </c:pt>
                <c:pt idx="94">
                  <c:v>-146.299999999999</c:v>
                </c:pt>
                <c:pt idx="95">
                  <c:v>-122.799999999999</c:v>
                </c:pt>
                <c:pt idx="96">
                  <c:v>-99.2999999999993</c:v>
                </c:pt>
                <c:pt idx="97">
                  <c:v>-75.7999999999993</c:v>
                </c:pt>
                <c:pt idx="98">
                  <c:v>-52.2999999999993</c:v>
                </c:pt>
                <c:pt idx="99">
                  <c:v>-28.7999999999993</c:v>
                </c:pt>
                <c:pt idx="100">
                  <c:v>-5.29999999999927</c:v>
                </c:pt>
                <c:pt idx="101">
                  <c:v>18.2000000000007</c:v>
                </c:pt>
                <c:pt idx="102">
                  <c:v>41.7000000000007</c:v>
                </c:pt>
                <c:pt idx="103">
                  <c:v>65.2000000000007</c:v>
                </c:pt>
                <c:pt idx="104">
                  <c:v>88.7000000000007</c:v>
                </c:pt>
                <c:pt idx="105">
                  <c:v>112.200000000001</c:v>
                </c:pt>
                <c:pt idx="106">
                  <c:v>135.700000000001</c:v>
                </c:pt>
                <c:pt idx="107">
                  <c:v>159.200000000001</c:v>
                </c:pt>
                <c:pt idx="108">
                  <c:v>182.700000000001</c:v>
                </c:pt>
                <c:pt idx="109">
                  <c:v>206.200000000001</c:v>
                </c:pt>
                <c:pt idx="110">
                  <c:v>229.700000000001</c:v>
                </c:pt>
                <c:pt idx="111">
                  <c:v>253.200000000001</c:v>
                </c:pt>
                <c:pt idx="112">
                  <c:v>276.700000000001</c:v>
                </c:pt>
                <c:pt idx="113">
                  <c:v>300.200000000001</c:v>
                </c:pt>
                <c:pt idx="114">
                  <c:v>323.700000000001</c:v>
                </c:pt>
                <c:pt idx="115">
                  <c:v>347.200000000001</c:v>
                </c:pt>
                <c:pt idx="116">
                  <c:v>370.700000000001</c:v>
                </c:pt>
                <c:pt idx="117">
                  <c:v>394.200000000001</c:v>
                </c:pt>
                <c:pt idx="118">
                  <c:v>417.700000000001</c:v>
                </c:pt>
                <c:pt idx="119">
                  <c:v>441.200000000001</c:v>
                </c:pt>
                <c:pt idx="120">
                  <c:v>464.700000000001</c:v>
                </c:pt>
                <c:pt idx="121">
                  <c:v>488.200000000001</c:v>
                </c:pt>
                <c:pt idx="122">
                  <c:v>511.700000000001</c:v>
                </c:pt>
                <c:pt idx="123">
                  <c:v>535.200000000001</c:v>
                </c:pt>
                <c:pt idx="124">
                  <c:v>558.700000000001</c:v>
                </c:pt>
                <c:pt idx="125">
                  <c:v>582.200000000001</c:v>
                </c:pt>
                <c:pt idx="126">
                  <c:v>605.700000000001</c:v>
                </c:pt>
                <c:pt idx="127">
                  <c:v>629.200000000001</c:v>
                </c:pt>
                <c:pt idx="128">
                  <c:v>652.700000000001</c:v>
                </c:pt>
                <c:pt idx="129">
                  <c:v>676.200000000001</c:v>
                </c:pt>
                <c:pt idx="130">
                  <c:v>699.700000000001</c:v>
                </c:pt>
                <c:pt idx="131">
                  <c:v>723.200000000001</c:v>
                </c:pt>
                <c:pt idx="132">
                  <c:v>746.700000000001</c:v>
                </c:pt>
                <c:pt idx="133">
                  <c:v>770.200000000001</c:v>
                </c:pt>
                <c:pt idx="134">
                  <c:v>793.700000000001</c:v>
                </c:pt>
                <c:pt idx="135">
                  <c:v>817.200000000001</c:v>
                </c:pt>
                <c:pt idx="136">
                  <c:v>840.700000000001</c:v>
                </c:pt>
                <c:pt idx="137">
                  <c:v>864.200000000001</c:v>
                </c:pt>
                <c:pt idx="138">
                  <c:v>887.700000000001</c:v>
                </c:pt>
                <c:pt idx="139">
                  <c:v>911.200000000001</c:v>
                </c:pt>
                <c:pt idx="140">
                  <c:v>934.700000000001</c:v>
                </c:pt>
                <c:pt idx="141">
                  <c:v>958.200000000001</c:v>
                </c:pt>
                <c:pt idx="142">
                  <c:v>981.700000000001</c:v>
                </c:pt>
                <c:pt idx="143">
                  <c:v>1005.2</c:v>
                </c:pt>
                <c:pt idx="144">
                  <c:v>1028.7</c:v>
                </c:pt>
                <c:pt idx="145">
                  <c:v>1052.2</c:v>
                </c:pt>
                <c:pt idx="146">
                  <c:v>1075.7</c:v>
                </c:pt>
                <c:pt idx="147">
                  <c:v>1099.2</c:v>
                </c:pt>
                <c:pt idx="148">
                  <c:v>1122.7</c:v>
                </c:pt>
                <c:pt idx="149">
                  <c:v>1146.2</c:v>
                </c:pt>
                <c:pt idx="150">
                  <c:v>1169.7</c:v>
                </c:pt>
                <c:pt idx="151">
                  <c:v>1193.2</c:v>
                </c:pt>
                <c:pt idx="152">
                  <c:v>1216.7</c:v>
                </c:pt>
                <c:pt idx="153">
                  <c:v>1240.2</c:v>
                </c:pt>
                <c:pt idx="154">
                  <c:v>1263.7</c:v>
                </c:pt>
                <c:pt idx="155">
                  <c:v>1287.2</c:v>
                </c:pt>
                <c:pt idx="156">
                  <c:v>1310.7</c:v>
                </c:pt>
                <c:pt idx="157">
                  <c:v>1334.2</c:v>
                </c:pt>
                <c:pt idx="158">
                  <c:v>1357.7</c:v>
                </c:pt>
                <c:pt idx="159">
                  <c:v>1381.2</c:v>
                </c:pt>
                <c:pt idx="160">
                  <c:v>1404.7</c:v>
                </c:pt>
                <c:pt idx="161">
                  <c:v>1428.2</c:v>
                </c:pt>
                <c:pt idx="162">
                  <c:v>1451.7</c:v>
                </c:pt>
                <c:pt idx="163">
                  <c:v>1475.2</c:v>
                </c:pt>
                <c:pt idx="164">
                  <c:v>1498.7</c:v>
                </c:pt>
                <c:pt idx="165">
                  <c:v>1522.2</c:v>
                </c:pt>
                <c:pt idx="166">
                  <c:v>1545.7</c:v>
                </c:pt>
                <c:pt idx="167">
                  <c:v>1569.2</c:v>
                </c:pt>
                <c:pt idx="168">
                  <c:v>1592.7</c:v>
                </c:pt>
                <c:pt idx="169">
                  <c:v>1616.2</c:v>
                </c:pt>
                <c:pt idx="170">
                  <c:v>1639.7</c:v>
                </c:pt>
                <c:pt idx="171">
                  <c:v>1663.2</c:v>
                </c:pt>
                <c:pt idx="172">
                  <c:v>1686.7</c:v>
                </c:pt>
                <c:pt idx="173">
                  <c:v>1710.2</c:v>
                </c:pt>
                <c:pt idx="174">
                  <c:v>1733.7</c:v>
                </c:pt>
                <c:pt idx="175">
                  <c:v>1757.2</c:v>
                </c:pt>
                <c:pt idx="176">
                  <c:v>1780.7</c:v>
                </c:pt>
                <c:pt idx="177">
                  <c:v>1804.2</c:v>
                </c:pt>
                <c:pt idx="178">
                  <c:v>1827.7</c:v>
                </c:pt>
                <c:pt idx="179">
                  <c:v>1851.2</c:v>
                </c:pt>
                <c:pt idx="180">
                  <c:v>1874.7</c:v>
                </c:pt>
                <c:pt idx="181">
                  <c:v>1898.2</c:v>
                </c:pt>
                <c:pt idx="182">
                  <c:v>1921.7</c:v>
                </c:pt>
                <c:pt idx="183">
                  <c:v>1945.2</c:v>
                </c:pt>
                <c:pt idx="184">
                  <c:v>1968.7</c:v>
                </c:pt>
                <c:pt idx="185">
                  <c:v>1992.2</c:v>
                </c:pt>
                <c:pt idx="186">
                  <c:v>2015.7</c:v>
                </c:pt>
                <c:pt idx="187">
                  <c:v>2039.2</c:v>
                </c:pt>
                <c:pt idx="188">
                  <c:v>2039.2</c:v>
                </c:pt>
                <c:pt idx="189">
                  <c:v>2064.2</c:v>
                </c:pt>
                <c:pt idx="190">
                  <c:v>2089.2</c:v>
                </c:pt>
                <c:pt idx="191">
                  <c:v>2114.2</c:v>
                </c:pt>
                <c:pt idx="192">
                  <c:v>2139.2</c:v>
                </c:pt>
                <c:pt idx="193">
                  <c:v>2164.2</c:v>
                </c:pt>
                <c:pt idx="194">
                  <c:v>2189.2</c:v>
                </c:pt>
                <c:pt idx="195">
                  <c:v>2214.2</c:v>
                </c:pt>
                <c:pt idx="196">
                  <c:v>2239.2</c:v>
                </c:pt>
                <c:pt idx="197">
                  <c:v>2264.2</c:v>
                </c:pt>
                <c:pt idx="198">
                  <c:v>2289.2</c:v>
                </c:pt>
                <c:pt idx="199">
                  <c:v>2314.2</c:v>
                </c:pt>
                <c:pt idx="200">
                  <c:v>2339.2</c:v>
                </c:pt>
                <c:pt idx="201">
                  <c:v>2364.2</c:v>
                </c:pt>
                <c:pt idx="202">
                  <c:v>2389.2</c:v>
                </c:pt>
                <c:pt idx="203">
                  <c:v>2414.2</c:v>
                </c:pt>
                <c:pt idx="204">
                  <c:v>2439.2</c:v>
                </c:pt>
                <c:pt idx="205">
                  <c:v>2464.2</c:v>
                </c:pt>
                <c:pt idx="206">
                  <c:v>2489.2</c:v>
                </c:pt>
                <c:pt idx="207">
                  <c:v>2514.2</c:v>
                </c:pt>
                <c:pt idx="208">
                  <c:v>2539.2</c:v>
                </c:pt>
                <c:pt idx="209">
                  <c:v>2564.2</c:v>
                </c:pt>
                <c:pt idx="210">
                  <c:v>2589.2</c:v>
                </c:pt>
                <c:pt idx="211">
                  <c:v>2614.2</c:v>
                </c:pt>
                <c:pt idx="212">
                  <c:v>2639.2</c:v>
                </c:pt>
                <c:pt idx="213">
                  <c:v>2664.2</c:v>
                </c:pt>
                <c:pt idx="214">
                  <c:v>2689.2</c:v>
                </c:pt>
                <c:pt idx="215">
                  <c:v>2714.2</c:v>
                </c:pt>
                <c:pt idx="216">
                  <c:v>2739.2</c:v>
                </c:pt>
                <c:pt idx="217">
                  <c:v>2764.2</c:v>
                </c:pt>
                <c:pt idx="218">
                  <c:v>2789.2</c:v>
                </c:pt>
                <c:pt idx="219">
                  <c:v>2814.2</c:v>
                </c:pt>
                <c:pt idx="220">
                  <c:v>2839.2</c:v>
                </c:pt>
                <c:pt idx="221">
                  <c:v>2864.2</c:v>
                </c:pt>
                <c:pt idx="222">
                  <c:v>2889.2</c:v>
                </c:pt>
                <c:pt idx="223">
                  <c:v>2914.2</c:v>
                </c:pt>
              </c:numCache>
            </c:numRef>
          </c:xVal>
          <c:yVal>
            <c:numRef>
              <c:f>'Historical Population'!$E$3:$E$226</c:f>
              <c:numCache>
                <c:formatCode>\ * #,##0.000000\ ;\-* #,##0.000000\ ;\ * \-#\ ;\ @\ </c:formatCode>
                <c:ptCount val="224"/>
                <c:pt idx="0">
                  <c:v>2E-006</c:v>
                </c:pt>
                <c:pt idx="1">
                  <c:v>2.2E-005</c:v>
                </c:pt>
                <c:pt idx="2">
                  <c:v>0.000222</c:v>
                </c:pt>
                <c:pt idx="3">
                  <c:v>0.002222</c:v>
                </c:pt>
                <c:pt idx="4">
                  <c:v>0.022222</c:v>
                </c:pt>
                <c:pt idx="5">
                  <c:v>0.222222</c:v>
                </c:pt>
                <c:pt idx="6">
                  <c:v>2.22222</c:v>
                </c:pt>
                <c:pt idx="7">
                  <c:v>22.2222</c:v>
                </c:pt>
                <c:pt idx="8">
                  <c:v>222.222</c:v>
                </c:pt>
                <c:pt idx="9">
                  <c:v>2222.22</c:v>
                </c:pt>
                <c:pt idx="10">
                  <c:v>5432.79519373893</c:v>
                </c:pt>
                <c:pt idx="11">
                  <c:v>8E-006</c:v>
                </c:pt>
                <c:pt idx="12">
                  <c:v>3E-005</c:v>
                </c:pt>
                <c:pt idx="13">
                  <c:v>0.000126</c:v>
                </c:pt>
                <c:pt idx="14">
                  <c:v>0.00051</c:v>
                </c:pt>
                <c:pt idx="15">
                  <c:v>0.002046</c:v>
                </c:pt>
                <c:pt idx="16">
                  <c:v>0.00819</c:v>
                </c:pt>
                <c:pt idx="17">
                  <c:v>0.032766</c:v>
                </c:pt>
                <c:pt idx="18">
                  <c:v>0.131064</c:v>
                </c:pt>
                <c:pt idx="19">
                  <c:v>0.551594194103357</c:v>
                </c:pt>
                <c:pt idx="20">
                  <c:v>1.07133087219003</c:v>
                </c:pt>
                <c:pt idx="21">
                  <c:v>1.71737771979837</c:v>
                </c:pt>
                <c:pt idx="22">
                  <c:v>2.50804027930879</c:v>
                </c:pt>
                <c:pt idx="23">
                  <c:v>3.42878447869682</c:v>
                </c:pt>
                <c:pt idx="24">
                  <c:v>4.2820405338285</c:v>
                </c:pt>
                <c:pt idx="25">
                  <c:v>5.35255066728562</c:v>
                </c:pt>
                <c:pt idx="26">
                  <c:v>6.69068833410701</c:v>
                </c:pt>
                <c:pt idx="27">
                  <c:v>8.36336041763375</c:v>
                </c:pt>
                <c:pt idx="28">
                  <c:v>10.4542005220422</c:v>
                </c:pt>
                <c:pt idx="29">
                  <c:v>13.0677506525527</c:v>
                </c:pt>
                <c:pt idx="30">
                  <c:v>16.3346883156909</c:v>
                </c:pt>
                <c:pt idx="31">
                  <c:v>20.4183603946135</c:v>
                </c:pt>
                <c:pt idx="32">
                  <c:v>25.6090010162577</c:v>
                </c:pt>
                <c:pt idx="33">
                  <c:v>28.3187236472834</c:v>
                </c:pt>
                <c:pt idx="34">
                  <c:v>35.7307562286656</c:v>
                </c:pt>
                <c:pt idx="35">
                  <c:v>45.1696438304451</c:v>
                </c:pt>
                <c:pt idx="36">
                  <c:v>43.452150251196</c:v>
                </c:pt>
                <c:pt idx="37">
                  <c:v>47.0056264851318</c:v>
                </c:pt>
                <c:pt idx="38">
                  <c:v>47.4756946729</c:v>
                </c:pt>
                <c:pt idx="39">
                  <c:v>47.950451619629</c:v>
                </c:pt>
                <c:pt idx="40">
                  <c:v>48.4299561358253</c:v>
                </c:pt>
                <c:pt idx="41">
                  <c:v>48.9142556971835</c:v>
                </c:pt>
                <c:pt idx="42">
                  <c:v>49.4033982541553</c:v>
                </c:pt>
                <c:pt idx="43">
                  <c:v>49.8974322366969</c:v>
                </c:pt>
                <c:pt idx="44">
                  <c:v>50.3964065590639</c:v>
                </c:pt>
                <c:pt idx="45">
                  <c:v>50.9003706246545</c:v>
                </c:pt>
                <c:pt idx="46">
                  <c:v>51.409374330901</c:v>
                </c:pt>
                <c:pt idx="47">
                  <c:v>51.9234680742101</c:v>
                </c:pt>
                <c:pt idx="48">
                  <c:v>52.4427027549522</c:v>
                </c:pt>
                <c:pt idx="49">
                  <c:v>52.9671297825017</c:v>
                </c:pt>
                <c:pt idx="50">
                  <c:v>53.4968010803267</c:v>
                </c:pt>
                <c:pt idx="51">
                  <c:v>54.03176909113</c:v>
                </c:pt>
                <c:pt idx="52">
                  <c:v>54.5720867820413</c:v>
                </c:pt>
                <c:pt idx="53">
                  <c:v>55.1178076498617</c:v>
                </c:pt>
                <c:pt idx="54">
                  <c:v>55.6689857263603</c:v>
                </c:pt>
                <c:pt idx="55">
                  <c:v>56.2256755836239</c:v>
                </c:pt>
                <c:pt idx="56">
                  <c:v>56.7879323394601</c:v>
                </c:pt>
                <c:pt idx="57">
                  <c:v>57.3558116628547</c:v>
                </c:pt>
                <c:pt idx="58">
                  <c:v>57.9293697794833</c:v>
                </c:pt>
                <c:pt idx="59">
                  <c:v>58.5086634772781</c:v>
                </c:pt>
                <c:pt idx="60">
                  <c:v>59.0937501120509</c:v>
                </c:pt>
                <c:pt idx="61">
                  <c:v>59.6846876131714</c:v>
                </c:pt>
                <c:pt idx="62">
                  <c:v>60.2815344893031</c:v>
                </c:pt>
                <c:pt idx="63">
                  <c:v>60.8843498341962</c:v>
                </c:pt>
                <c:pt idx="64">
                  <c:v>61.4931933325381</c:v>
                </c:pt>
                <c:pt idx="65">
                  <c:v>62.1081252658635</c:v>
                </c:pt>
                <c:pt idx="66">
                  <c:v>62.7292065185221</c:v>
                </c:pt>
                <c:pt idx="67">
                  <c:v>63.3564985837074</c:v>
                </c:pt>
                <c:pt idx="68">
                  <c:v>63.9900635695444</c:v>
                </c:pt>
                <c:pt idx="69">
                  <c:v>64.6299642052399</c:v>
                </c:pt>
                <c:pt idx="70">
                  <c:v>65.2762638472923</c:v>
                </c:pt>
                <c:pt idx="71">
                  <c:v>65.9290264857652</c:v>
                </c:pt>
                <c:pt idx="72">
                  <c:v>66.5883167506229</c:v>
                </c:pt>
                <c:pt idx="73">
                  <c:v>67.2541999181291</c:v>
                </c:pt>
                <c:pt idx="74">
                  <c:v>67.9267419173104</c:v>
                </c:pt>
                <c:pt idx="75">
                  <c:v>68.6060093364835</c:v>
                </c:pt>
                <c:pt idx="76">
                  <c:v>69.2920694298483</c:v>
                </c:pt>
                <c:pt idx="77">
                  <c:v>69.9849901241468</c:v>
                </c:pt>
                <c:pt idx="78">
                  <c:v>70.6848400253883</c:v>
                </c:pt>
                <c:pt idx="79">
                  <c:v>71.3916884256421</c:v>
                </c:pt>
                <c:pt idx="80">
                  <c:v>72.1056053098986</c:v>
                </c:pt>
                <c:pt idx="81">
                  <c:v>72.8266613629976</c:v>
                </c:pt>
                <c:pt idx="82">
                  <c:v>73.5549279766275</c:v>
                </c:pt>
                <c:pt idx="83">
                  <c:v>74.2904772563938</c:v>
                </c:pt>
                <c:pt idx="84">
                  <c:v>75.0333820289577</c:v>
                </c:pt>
                <c:pt idx="85">
                  <c:v>75.7837158492473</c:v>
                </c:pt>
                <c:pt idx="86">
                  <c:v>76.5415530077398</c:v>
                </c:pt>
                <c:pt idx="87">
                  <c:v>77.3069685378172</c:v>
                </c:pt>
                <c:pt idx="88">
                  <c:v>78.0800382231954</c:v>
                </c:pt>
                <c:pt idx="89">
                  <c:v>78.8608386054273</c:v>
                </c:pt>
                <c:pt idx="90">
                  <c:v>79.6494469914816</c:v>
                </c:pt>
                <c:pt idx="91">
                  <c:v>80.4459414613964</c:v>
                </c:pt>
                <c:pt idx="92">
                  <c:v>81.2504008760104</c:v>
                </c:pt>
                <c:pt idx="93">
                  <c:v>82.0629048847705</c:v>
                </c:pt>
                <c:pt idx="94">
                  <c:v>82.8835339336182</c:v>
                </c:pt>
                <c:pt idx="95">
                  <c:v>83.7123692729544</c:v>
                </c:pt>
                <c:pt idx="96">
                  <c:v>84.5494929656839</c:v>
                </c:pt>
                <c:pt idx="97">
                  <c:v>85.3949878953408</c:v>
                </c:pt>
                <c:pt idx="98">
                  <c:v>86.2489377742942</c:v>
                </c:pt>
                <c:pt idx="99">
                  <c:v>87.1114271520371</c:v>
                </c:pt>
                <c:pt idx="100">
                  <c:v>87.9825414235575</c:v>
                </c:pt>
                <c:pt idx="101">
                  <c:v>88.8623668377931</c:v>
                </c:pt>
                <c:pt idx="102">
                  <c:v>89.8108129027437</c:v>
                </c:pt>
                <c:pt idx="103">
                  <c:v>90.8292934123438</c:v>
                </c:pt>
                <c:pt idx="104">
                  <c:v>91.9192353108479</c:v>
                </c:pt>
                <c:pt idx="105">
                  <c:v>93.0222661345781</c:v>
                </c:pt>
                <c:pt idx="106">
                  <c:v>94.138533328193</c:v>
                </c:pt>
                <c:pt idx="107">
                  <c:v>95.2681957281313</c:v>
                </c:pt>
                <c:pt idx="108">
                  <c:v>96.4114140768689</c:v>
                </c:pt>
                <c:pt idx="109">
                  <c:v>97.5683510457913</c:v>
                </c:pt>
                <c:pt idx="110">
                  <c:v>98.7391712583408</c:v>
                </c:pt>
                <c:pt idx="111">
                  <c:v>99.9240413134409</c:v>
                </c:pt>
                <c:pt idx="112">
                  <c:v>101.123129809202</c:v>
                </c:pt>
                <c:pt idx="113">
                  <c:v>102.336607366913</c:v>
                </c:pt>
                <c:pt idx="114">
                  <c:v>103.564646655316</c:v>
                </c:pt>
                <c:pt idx="115">
                  <c:v>104.807422415179</c:v>
                </c:pt>
                <c:pt idx="116">
                  <c:v>106.065111484162</c:v>
                </c:pt>
                <c:pt idx="117">
                  <c:v>107.337892821971</c:v>
                </c:pt>
                <c:pt idx="118">
                  <c:v>108.625947535835</c:v>
                </c:pt>
                <c:pt idx="119">
                  <c:v>109.929458906265</c:v>
                </c:pt>
                <c:pt idx="120">
                  <c:v>111.24861241314</c:v>
                </c:pt>
                <c:pt idx="121">
                  <c:v>112.583595762098</c:v>
                </c:pt>
                <c:pt idx="122">
                  <c:v>113.934598911243</c:v>
                </c:pt>
                <c:pt idx="123">
                  <c:v>115.301814098178</c:v>
                </c:pt>
                <c:pt idx="124">
                  <c:v>116.685435867356</c:v>
                </c:pt>
                <c:pt idx="125">
                  <c:v>118.085661097765</c:v>
                </c:pt>
                <c:pt idx="126">
                  <c:v>119.502689030938</c:v>
                </c:pt>
                <c:pt idx="127">
                  <c:v>120.936721299309</c:v>
                </c:pt>
                <c:pt idx="128">
                  <c:v>122.387961954901</c:v>
                </c:pt>
                <c:pt idx="129">
                  <c:v>123.856617498359</c:v>
                </c:pt>
                <c:pt idx="130">
                  <c:v>125.34289690834</c:v>
                </c:pt>
                <c:pt idx="131">
                  <c:v>126.84701167124</c:v>
                </c:pt>
                <c:pt idx="132">
                  <c:v>128.369175811295</c:v>
                </c:pt>
                <c:pt idx="133">
                  <c:v>129.90960592103</c:v>
                </c:pt>
                <c:pt idx="134">
                  <c:v>131.468521192083</c:v>
                </c:pt>
                <c:pt idx="135">
                  <c:v>133.046143446388</c:v>
                </c:pt>
                <c:pt idx="136">
                  <c:v>134.642697167744</c:v>
                </c:pt>
                <c:pt idx="137">
                  <c:v>136.258409533757</c:v>
                </c:pt>
                <c:pt idx="138">
                  <c:v>137.893510448162</c:v>
                </c:pt>
                <c:pt idx="139">
                  <c:v>139.54823257354</c:v>
                </c:pt>
                <c:pt idx="140">
                  <c:v>141.222811364423</c:v>
                </c:pt>
                <c:pt idx="141">
                  <c:v>142.917485100796</c:v>
                </c:pt>
                <c:pt idx="142">
                  <c:v>144.632494922005</c:v>
                </c:pt>
                <c:pt idx="143">
                  <c:v>146.368084861069</c:v>
                </c:pt>
                <c:pt idx="144">
                  <c:v>148.124501879402</c:v>
                </c:pt>
                <c:pt idx="145">
                  <c:v>149.901995901955</c:v>
                </c:pt>
                <c:pt idx="146">
                  <c:v>151.700819852779</c:v>
                </c:pt>
                <c:pt idx="147">
                  <c:v>153.521229691012</c:v>
                </c:pt>
                <c:pt idx="148">
                  <c:v>155.363484447304</c:v>
                </c:pt>
                <c:pt idx="149">
                  <c:v>157.227846260672</c:v>
                </c:pt>
                <c:pt idx="150">
                  <c:v>159.1145804158</c:v>
                </c:pt>
                <c:pt idx="151">
                  <c:v>161.023955380789</c:v>
                </c:pt>
                <c:pt idx="152">
                  <c:v>162.956242845359</c:v>
                </c:pt>
                <c:pt idx="153">
                  <c:v>164.911717759503</c:v>
                </c:pt>
                <c:pt idx="154">
                  <c:v>166.890658372617</c:v>
                </c:pt>
                <c:pt idx="155">
                  <c:v>168.893346273089</c:v>
                </c:pt>
                <c:pt idx="156">
                  <c:v>170.920066428366</c:v>
                </c:pt>
                <c:pt idx="157">
                  <c:v>172.971107225506</c:v>
                </c:pt>
                <c:pt idx="158">
                  <c:v>175.046760512212</c:v>
                </c:pt>
                <c:pt idx="159">
                  <c:v>177.147321638359</c:v>
                </c:pt>
                <c:pt idx="160">
                  <c:v>179.273089498019</c:v>
                </c:pt>
                <c:pt idx="161">
                  <c:v>181.424366571995</c:v>
                </c:pt>
                <c:pt idx="162">
                  <c:v>183.601458970859</c:v>
                </c:pt>
                <c:pt idx="163">
                  <c:v>185.804676478509</c:v>
                </c:pt>
                <c:pt idx="164">
                  <c:v>188.034332596252</c:v>
                </c:pt>
                <c:pt idx="165">
                  <c:v>190.290744587407</c:v>
                </c:pt>
                <c:pt idx="166">
                  <c:v>192.574233522455</c:v>
                </c:pt>
                <c:pt idx="167">
                  <c:v>194.885124324725</c:v>
                </c:pt>
                <c:pt idx="168">
                  <c:v>197.223745816622</c:v>
                </c:pt>
                <c:pt idx="169">
                  <c:v>199.590430766421</c:v>
                </c:pt>
                <c:pt idx="170">
                  <c:v>222.470360174977</c:v>
                </c:pt>
                <c:pt idx="171">
                  <c:v>268.488308216436</c:v>
                </c:pt>
                <c:pt idx="172">
                  <c:v>344.095065173991</c:v>
                </c:pt>
                <c:pt idx="173">
                  <c:v>437.000732770968</c:v>
                </c:pt>
                <c:pt idx="174">
                  <c:v>554.990930619129</c:v>
                </c:pt>
                <c:pt idx="175">
                  <c:v>704.838481886294</c:v>
                </c:pt>
                <c:pt idx="176">
                  <c:v>895.144871995594</c:v>
                </c:pt>
                <c:pt idx="177">
                  <c:v>1136.8339874344</c:v>
                </c:pt>
                <c:pt idx="178">
                  <c:v>1443.77916404169</c:v>
                </c:pt>
                <c:pt idx="179">
                  <c:v>1833.59953833295</c:v>
                </c:pt>
                <c:pt idx="180">
                  <c:v>2328.67141368285</c:v>
                </c:pt>
                <c:pt idx="181">
                  <c:v>2957.41269537722</c:v>
                </c:pt>
                <c:pt idx="182">
                  <c:v>3755.91412312906</c:v>
                </c:pt>
                <c:pt idx="183">
                  <c:v>4770.01093637391</c:v>
                </c:pt>
                <c:pt idx="184">
                  <c:v>6057.91388919487</c:v>
                </c:pt>
                <c:pt idx="185">
                  <c:v>6976.77452023884</c:v>
                </c:pt>
                <c:pt idx="186">
                  <c:v>7698.63751715627</c:v>
                </c:pt>
                <c:pt idx="187">
                  <c:v>8534.30584519145</c:v>
                </c:pt>
                <c:pt idx="188">
                  <c:v>1000</c:v>
                </c:pt>
                <c:pt idx="189">
                  <c:v>1504.87348113032</c:v>
                </c:pt>
                <c:pt idx="190">
                  <c:v>3762.18370282581</c:v>
                </c:pt>
                <c:pt idx="191">
                  <c:v>7148.14903536903</c:v>
                </c:pt>
                <c:pt idx="192">
                  <c:v>10481.479035369</c:v>
                </c:pt>
                <c:pt idx="193">
                  <c:v>13513.834339143</c:v>
                </c:pt>
                <c:pt idx="194">
                  <c:v>15191.8035098996</c:v>
                </c:pt>
                <c:pt idx="195">
                  <c:v>16042.0922660346</c:v>
                </c:pt>
                <c:pt idx="196">
                  <c:v>15999.984</c:v>
                </c:pt>
                <c:pt idx="197">
                  <c:v>15999.984</c:v>
                </c:pt>
                <c:pt idx="198">
                  <c:v>15999.984</c:v>
                </c:pt>
                <c:pt idx="199">
                  <c:v>15999.984</c:v>
                </c:pt>
                <c:pt idx="200">
                  <c:v>15999.984</c:v>
                </c:pt>
                <c:pt idx="201">
                  <c:v>15999.984</c:v>
                </c:pt>
                <c:pt idx="202">
                  <c:v>15999.984</c:v>
                </c:pt>
                <c:pt idx="203">
                  <c:v>15999.984</c:v>
                </c:pt>
                <c:pt idx="204">
                  <c:v>15999.984</c:v>
                </c:pt>
                <c:pt idx="205">
                  <c:v>15999.984</c:v>
                </c:pt>
                <c:pt idx="206">
                  <c:v>15999.984</c:v>
                </c:pt>
                <c:pt idx="207">
                  <c:v>15999.984</c:v>
                </c:pt>
                <c:pt idx="208">
                  <c:v>15999.984</c:v>
                </c:pt>
                <c:pt idx="209">
                  <c:v>15999.984</c:v>
                </c:pt>
                <c:pt idx="210">
                  <c:v>15999.984</c:v>
                </c:pt>
                <c:pt idx="211">
                  <c:v>15999.984</c:v>
                </c:pt>
                <c:pt idx="212">
                  <c:v>15999.984</c:v>
                </c:pt>
                <c:pt idx="213">
                  <c:v>15999.984</c:v>
                </c:pt>
                <c:pt idx="214">
                  <c:v>15999.984</c:v>
                </c:pt>
                <c:pt idx="215">
                  <c:v>15999.984</c:v>
                </c:pt>
                <c:pt idx="216">
                  <c:v>15999.984</c:v>
                </c:pt>
                <c:pt idx="217">
                  <c:v>15999.984</c:v>
                </c:pt>
                <c:pt idx="218">
                  <c:v>15999.984</c:v>
                </c:pt>
                <c:pt idx="219">
                  <c:v>15999.984</c:v>
                </c:pt>
                <c:pt idx="220">
                  <c:v>15999.984</c:v>
                </c:pt>
                <c:pt idx="221">
                  <c:v>12666.654</c:v>
                </c:pt>
                <c:pt idx="222">
                  <c:v>9333.324</c:v>
                </c:pt>
                <c:pt idx="223">
                  <c:v>5999.994</c:v>
                </c:pt>
              </c:numCache>
            </c:numRef>
          </c:yVal>
          <c:smooth val="0"/>
        </c:ser>
        <c:axId val="53116794"/>
        <c:axId val="53015270"/>
      </c:scatterChart>
      <c:valAx>
        <c:axId val="53116794"/>
        <c:scaling>
          <c:orientation val="minMax"/>
          <c:max val="3000"/>
          <c:min val="-4000"/>
        </c:scaling>
        <c:delete val="0"/>
        <c:axPos val="b"/>
        <c:title>
          <c:tx>
            <c:rich>
              <a:bodyPr rot="0"/>
              <a:lstStyle/>
              <a:p>
                <a:pPr>
                  <a:defRPr b="1" lang="en-US" sz="12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1" lang="en-US" sz="1200" spc="-1" strike="noStrike">
                    <a:solidFill>
                      <a:srgbClr val="000000"/>
                    </a:solidFill>
                    <a:latin typeface="Arial"/>
                  </a:rPr>
                  <a:t>Year (Gregorian)</a:t>
                </a:r>
              </a:p>
            </c:rich>
          </c:tx>
          <c:layout>
            <c:manualLayout>
              <c:xMode val="edge"/>
              <c:yMode val="edge"/>
              <c:x val="0.425099764657731"/>
              <c:y val="0.936276849642005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53015270"/>
        <c:crosses val="autoZero"/>
        <c:crossBetween val="midCat"/>
      </c:valAx>
      <c:valAx>
        <c:axId val="5301527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lang="en-US" sz="1200" spc="-1" strike="noStrike">
                    <a:solidFill>
                      <a:srgbClr val="000000"/>
                    </a:solidFill>
                    <a:latin typeface="Arial"/>
                  </a:defRPr>
                </a:pPr>
                <a:r>
                  <a:rPr b="1" lang="en-US" sz="1200" spc="-1" strike="noStrike">
                    <a:solidFill>
                      <a:srgbClr val="000000"/>
                    </a:solidFill>
                    <a:latin typeface="Arial"/>
                  </a:rPr>
                  <a:t>Population Living at this time (Millions)</a:t>
                </a:r>
              </a:p>
            </c:rich>
          </c:tx>
          <c:layout>
            <c:manualLayout>
              <c:xMode val="edge"/>
              <c:yMode val="edge"/>
              <c:x val="0.00721375217435793"/>
              <c:y val="0.212330946698488"/>
            </c:manualLayout>
          </c:layout>
          <c:overlay val="0"/>
          <c:spPr>
            <a:noFill/>
            <a:ln w="0">
              <a:noFill/>
            </a:ln>
          </c:spPr>
        </c:title>
        <c:numFmt formatCode="#,##0" sourceLinked="0"/>
        <c:majorTickMark val="out"/>
        <c:minorTickMark val="none"/>
        <c:tickLblPos val="low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3116794"/>
        <c:crosses val="autoZero"/>
        <c:crossBetween val="midCat"/>
      </c:valAx>
      <c:spPr>
        <a:solidFill>
          <a:srgbClr val="ffffff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18000">
      <a:solidFill>
        <a:srgbClr val="000000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800" spc="-1" strike="noStrike">
                <a:solidFill>
                  <a:srgbClr val="000000"/>
                </a:solidFill>
                <a:latin typeface="Calibri"/>
              </a:rPr>
              <a:t>Millennium Population - Limited </a:t>
            </a:r>
          </a:p>
        </c:rich>
      </c:tx>
      <c:layout>
        <c:manualLayout>
          <c:xMode val="edge"/>
          <c:yMode val="edge"/>
          <c:x val="0.0981322443096511"/>
          <c:y val="0.0443353851272667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801333253258"/>
          <c:y val="0.176177008817169"/>
          <c:w val="0.826436850639601"/>
          <c:h val="0.688820495757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Mill_Pop_Limited_2!$B$2</c:f>
              <c:strCache>
                <c:ptCount val="1"/>
                <c:pt idx="0">
                  <c:v>New Pop per Gen</c:v>
                </c:pt>
              </c:strCache>
            </c:strRef>
          </c:tx>
          <c:spPr>
            <a:solidFill>
              <a:srgbClr val="4a7ebb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Mill_Pop_Limited_2!$A$3:$A$37</c:f>
              <c:strCache>
                <c:ptCount val="3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1000</c:v>
                </c:pt>
              </c:strCache>
            </c:strRef>
          </c:cat>
          <c:val>
            <c:numRef>
              <c:f>Mill_Pop_Limited_2!$B$3:$B$37</c:f>
              <c:numCache>
                <c:formatCode>0.00</c:formatCode>
                <c:ptCount val="35"/>
                <c:pt idx="0">
                  <c:v>0</c:v>
                </c:pt>
                <c:pt idx="1">
                  <c:v>0.8</c:v>
                </c:pt>
                <c:pt idx="2">
                  <c:v>1.15</c:v>
                </c:pt>
                <c:pt idx="3">
                  <c:v>1.75</c:v>
                </c:pt>
                <c:pt idx="4">
                  <c:v>2.65</c:v>
                </c:pt>
                <c:pt idx="5">
                  <c:v>4</c:v>
                </c:pt>
                <c:pt idx="6">
                  <c:v>3.95</c:v>
                </c:pt>
                <c:pt idx="7">
                  <c:v>3.95</c:v>
                </c:pt>
                <c:pt idx="8">
                  <c:v>3.95</c:v>
                </c:pt>
                <c:pt idx="9">
                  <c:v>3.95</c:v>
                </c:pt>
                <c:pt idx="10">
                  <c:v>3.95</c:v>
                </c:pt>
                <c:pt idx="11">
                  <c:v>3.95</c:v>
                </c:pt>
                <c:pt idx="12">
                  <c:v>3.95</c:v>
                </c:pt>
                <c:pt idx="13">
                  <c:v>3.95</c:v>
                </c:pt>
                <c:pt idx="14">
                  <c:v>3.95</c:v>
                </c:pt>
                <c:pt idx="15">
                  <c:v>3.95</c:v>
                </c:pt>
                <c:pt idx="16">
                  <c:v>3.95</c:v>
                </c:pt>
                <c:pt idx="17">
                  <c:v>3.95</c:v>
                </c:pt>
                <c:pt idx="18">
                  <c:v>3.95</c:v>
                </c:pt>
                <c:pt idx="19">
                  <c:v>3.95</c:v>
                </c:pt>
                <c:pt idx="20">
                  <c:v>3.95</c:v>
                </c:pt>
                <c:pt idx="21">
                  <c:v>3.95</c:v>
                </c:pt>
                <c:pt idx="22">
                  <c:v>3.95</c:v>
                </c:pt>
                <c:pt idx="23">
                  <c:v>3.95</c:v>
                </c:pt>
                <c:pt idx="24">
                  <c:v>3.95</c:v>
                </c:pt>
                <c:pt idx="25">
                  <c:v>3.95</c:v>
                </c:pt>
                <c:pt idx="26">
                  <c:v>3.95</c:v>
                </c:pt>
                <c:pt idx="27">
                  <c:v>3.95</c:v>
                </c:pt>
                <c:pt idx="28">
                  <c:v>3.95</c:v>
                </c:pt>
                <c:pt idx="29">
                  <c:v>3.95</c:v>
                </c:pt>
                <c:pt idx="30">
                  <c:v>3.95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</c:ser>
        <c:ser>
          <c:idx val="1"/>
          <c:order val="1"/>
          <c:tx>
            <c:strRef>
              <c:f>Mill_Pop_Limited_2!$C$2</c:f>
              <c:strCache>
                <c:ptCount val="1"/>
                <c:pt idx="0">
                  <c:v>Existing New Population</c:v>
                </c:pt>
              </c:strCache>
            </c:strRef>
          </c:tx>
          <c:spPr>
            <a:solidFill>
              <a:srgbClr val="ff420e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Mill_Pop_Limited_2!$A$3:$A$37</c:f>
              <c:strCache>
                <c:ptCount val="3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1000</c:v>
                </c:pt>
              </c:strCache>
            </c:strRef>
          </c:cat>
          <c:val>
            <c:numRef>
              <c:f>Mill_Pop_Limited_2!$C$3:$C$37</c:f>
              <c:numCache>
                <c:formatCode>0.00</c:formatCode>
                <c:ptCount val="35"/>
                <c:pt idx="0">
                  <c:v>0.8</c:v>
                </c:pt>
                <c:pt idx="1">
                  <c:v>1.4</c:v>
                </c:pt>
                <c:pt idx="2">
                  <c:v>2.2</c:v>
                </c:pt>
                <c:pt idx="3">
                  <c:v>3.4</c:v>
                </c:pt>
                <c:pt idx="4">
                  <c:v>5.2</c:v>
                </c:pt>
                <c:pt idx="5">
                  <c:v>7.9</c:v>
                </c:pt>
                <c:pt idx="6">
                  <c:v>9.875</c:v>
                </c:pt>
                <c:pt idx="7">
                  <c:v>11.35625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7.9</c:v>
                </c:pt>
                <c:pt idx="33">
                  <c:v>3.95</c:v>
                </c:pt>
                <c:pt idx="34">
                  <c:v>0</c:v>
                </c:pt>
              </c:numCache>
            </c:numRef>
          </c:val>
        </c:ser>
        <c:ser>
          <c:idx val="2"/>
          <c:order val="2"/>
          <c:tx>
            <c:strRef>
              <c:f>Mill_Pop_Limited_2!$D$2</c:f>
              <c:strCache>
                <c:ptCount val="1"/>
                <c:pt idx="0">
                  <c:v>Resurrected Population</c:v>
                </c:pt>
              </c:strCache>
            </c:strRef>
          </c:tx>
          <c:spPr>
            <a:solidFill>
              <a:srgbClr val="ffd320"/>
            </a:solidFill>
            <a:ln w="0">
              <a:noFill/>
            </a:ln>
          </c:spPr>
          <c:invertIfNegative val="0"/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Mill_Pop_Limited_2!$A$3:$A$37</c:f>
              <c:strCache>
                <c:ptCount val="35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150</c:v>
                </c:pt>
                <c:pt idx="6">
                  <c:v>180</c:v>
                </c:pt>
                <c:pt idx="7">
                  <c:v>210</c:v>
                </c:pt>
                <c:pt idx="8">
                  <c:v>240</c:v>
                </c:pt>
                <c:pt idx="9">
                  <c:v>270</c:v>
                </c:pt>
                <c:pt idx="10">
                  <c:v>300</c:v>
                </c:pt>
                <c:pt idx="11">
                  <c:v>330</c:v>
                </c:pt>
                <c:pt idx="12">
                  <c:v>360</c:v>
                </c:pt>
                <c:pt idx="13">
                  <c:v>390</c:v>
                </c:pt>
                <c:pt idx="14">
                  <c:v>420</c:v>
                </c:pt>
                <c:pt idx="15">
                  <c:v>450</c:v>
                </c:pt>
                <c:pt idx="16">
                  <c:v>480</c:v>
                </c:pt>
                <c:pt idx="17">
                  <c:v>510</c:v>
                </c:pt>
                <c:pt idx="18">
                  <c:v>540</c:v>
                </c:pt>
                <c:pt idx="19">
                  <c:v>570</c:v>
                </c:pt>
                <c:pt idx="20">
                  <c:v>600</c:v>
                </c:pt>
                <c:pt idx="21">
                  <c:v>630</c:v>
                </c:pt>
                <c:pt idx="22">
                  <c:v>660</c:v>
                </c:pt>
                <c:pt idx="23">
                  <c:v>690</c:v>
                </c:pt>
                <c:pt idx="24">
                  <c:v>720</c:v>
                </c:pt>
                <c:pt idx="25">
                  <c:v>750</c:v>
                </c:pt>
                <c:pt idx="26">
                  <c:v>780</c:v>
                </c:pt>
                <c:pt idx="27">
                  <c:v>810</c:v>
                </c:pt>
                <c:pt idx="28">
                  <c:v>840</c:v>
                </c:pt>
                <c:pt idx="29">
                  <c:v>870</c:v>
                </c:pt>
                <c:pt idx="30">
                  <c:v>900</c:v>
                </c:pt>
                <c:pt idx="31">
                  <c:v>930</c:v>
                </c:pt>
                <c:pt idx="32">
                  <c:v>960</c:v>
                </c:pt>
                <c:pt idx="33">
                  <c:v>990</c:v>
                </c:pt>
                <c:pt idx="34">
                  <c:v>1000</c:v>
                </c:pt>
              </c:strCache>
            </c:strRef>
          </c:cat>
          <c:val>
            <c:numRef>
              <c:f>Mill_Pop_Limited_2!$D$3:$D$37</c:f>
              <c:numCache>
                <c:formatCode>0.000</c:formatCode>
                <c:ptCount val="35"/>
                <c:pt idx="0">
                  <c:v>0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4</c:v>
                </c:pt>
                <c:pt idx="32">
                  <c:v>8.07</c:v>
                </c:pt>
                <c:pt idx="33">
                  <c:v>12.03</c:v>
                </c:pt>
                <c:pt idx="34">
                  <c:v>16</c:v>
                </c:pt>
              </c:numCache>
            </c:numRef>
          </c:val>
        </c:ser>
        <c:gapWidth val="100"/>
        <c:overlap val="100"/>
        <c:axId val="8424039"/>
        <c:axId val="90940080"/>
      </c:barChart>
      <c:catAx>
        <c:axId val="8424039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Years Into the Millennium</a:t>
                </a:r>
              </a:p>
            </c:rich>
          </c:tx>
          <c:layout>
            <c:manualLayout>
              <c:xMode val="edge"/>
              <c:yMode val="edge"/>
              <c:x val="0.351930814966068"/>
              <c:y val="0.934120778572617"/>
            </c:manualLayout>
          </c:layout>
          <c:overlay val="0"/>
          <c:spPr>
            <a:noFill/>
            <a:ln w="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  <a:ea typeface="Calibri"/>
              </a:defRPr>
            </a:pPr>
          </a:p>
        </c:txPr>
        <c:crossAx val="90940080"/>
        <c:crosses val="autoZero"/>
        <c:auto val="1"/>
        <c:lblAlgn val="ctr"/>
        <c:lblOffset val="100"/>
        <c:noMultiLvlLbl val="0"/>
      </c:catAx>
      <c:valAx>
        <c:axId val="9094008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Population (Billions)</a:t>
                </a:r>
              </a:p>
            </c:rich>
          </c:tx>
          <c:layout>
            <c:manualLayout>
              <c:xMode val="edge"/>
              <c:yMode val="edge"/>
              <c:x val="0.023902468320221"/>
              <c:y val="0.362418898685743"/>
            </c:manualLayout>
          </c:layout>
          <c:overlay val="0"/>
          <c:spPr>
            <a:noFill/>
            <a:ln w="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424039"/>
        <c:crosses val="autoZero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layout>
        <c:manualLayout>
          <c:xMode val="edge"/>
          <c:yMode val="edge"/>
          <c:x val="0.665966008047565"/>
          <c:y val="0.0312759940109799"/>
          <c:w val="0.289069069069069"/>
          <c:h val="0.18742201147991"/>
        </c:manualLayout>
      </c:layout>
      <c:overlay val="0"/>
      <c:spPr>
        <a:solidFill>
          <a:srgbClr val="d9d9d9"/>
        </a:solidFill>
        <a:ln w="0">
          <a:solidFill>
            <a:srgbClr val="000000"/>
          </a:solidFill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 w="18000">
      <a:solidFill>
        <a:srgbClr val="000000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91440</xdr:colOff>
      <xdr:row>3</xdr:row>
      <xdr:rowOff>153720</xdr:rowOff>
    </xdr:from>
    <xdr:to>
      <xdr:col>21</xdr:col>
      <xdr:colOff>434160</xdr:colOff>
      <xdr:row>30</xdr:row>
      <xdr:rowOff>98640</xdr:rowOff>
    </xdr:to>
    <xdr:graphicFrame>
      <xdr:nvGraphicFramePr>
        <xdr:cNvPr id="0" name="Chart 2"/>
        <xdr:cNvGraphicFramePr/>
      </xdr:nvGraphicFramePr>
      <xdr:xfrm>
        <a:off x="11348640" y="1046520"/>
        <a:ext cx="5676840" cy="4677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0</xdr:colOff>
      <xdr:row>38</xdr:row>
      <xdr:rowOff>24120</xdr:rowOff>
    </xdr:from>
    <xdr:to>
      <xdr:col>21</xdr:col>
      <xdr:colOff>342720</xdr:colOff>
      <xdr:row>63</xdr:row>
      <xdr:rowOff>167400</xdr:rowOff>
    </xdr:to>
    <xdr:graphicFrame>
      <xdr:nvGraphicFramePr>
        <xdr:cNvPr id="2" name="Chart 3"/>
        <xdr:cNvGraphicFramePr/>
      </xdr:nvGraphicFramePr>
      <xdr:xfrm>
        <a:off x="11257200" y="7050960"/>
        <a:ext cx="5676840" cy="4524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640800</xdr:colOff>
      <xdr:row>68</xdr:row>
      <xdr:rowOff>24120</xdr:rowOff>
    </xdr:from>
    <xdr:to>
      <xdr:col>21</xdr:col>
      <xdr:colOff>342720</xdr:colOff>
      <xdr:row>93</xdr:row>
      <xdr:rowOff>167400</xdr:rowOff>
    </xdr:to>
    <xdr:graphicFrame>
      <xdr:nvGraphicFramePr>
        <xdr:cNvPr id="3" name="Chart 4"/>
        <xdr:cNvGraphicFramePr/>
      </xdr:nvGraphicFramePr>
      <xdr:xfrm>
        <a:off x="9897840" y="12308760"/>
        <a:ext cx="7036200" cy="4524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dr="http://schemas.openxmlformats.org/drawingml/2006/chartDrawing" xmlns:a="http://schemas.openxmlformats.org/drawingml/2006/main" xmlns:c="http://schemas.openxmlformats.org/drawingml/2006/chart" xmlns:r="http://schemas.openxmlformats.org/officeDocument/2006/relationships">
  <cdr:relSizeAnchor>
    <cdr:from>
      <cdr:x>0.0988014458748177</cdr:x>
      <cdr:y>0.575312045332721</cdr:y>
    </cdr:from>
    <cdr:to>
      <cdr:x>0.258925740376688</cdr:x>
      <cdr:y>0.769737345891722</cdr:y>
    </cdr:to>
    <cdr:sp>
      <cdr:nvSpPr>
        <cdr:cNvPr id="1" name="TextBox 1"/>
        <cdr:cNvSpPr/>
      </cdr:nvSpPr>
      <cdr:spPr>
        <a:xfrm>
          <a:off x="560880" y="2704680"/>
          <a:ext cx="909000" cy="91404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418680</xdr:colOff>
      <xdr:row>7</xdr:row>
      <xdr:rowOff>0</xdr:rowOff>
    </xdr:from>
    <xdr:to>
      <xdr:col>13</xdr:col>
      <xdr:colOff>722880</xdr:colOff>
      <xdr:row>31</xdr:row>
      <xdr:rowOff>121320</xdr:rowOff>
    </xdr:to>
    <xdr:graphicFrame>
      <xdr:nvGraphicFramePr>
        <xdr:cNvPr id="4" name="Chart 6"/>
        <xdr:cNvGraphicFramePr/>
      </xdr:nvGraphicFramePr>
      <xdr:xfrm>
        <a:off x="4989240" y="1625760"/>
        <a:ext cx="5994000" cy="4327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M233"/>
  <sheetViews>
    <sheetView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pane xSplit="1" ySplit="2" topLeftCell="B162" activePane="bottomRight" state="frozen"/>
      <selection pane="topLeft" activeCell="A1" activeCellId="0" sqref="A1"/>
      <selection pane="topRight" activeCell="B1" activeCellId="0" sqref="B1"/>
      <selection pane="bottomLeft" activeCell="A162" activeCellId="0" sqref="A162"/>
      <selection pane="bottomRight" activeCell="G184" activeCellId="0" sqref="G184"/>
    </sheetView>
  </sheetViews>
  <sheetFormatPr defaultColWidth="10.4921875" defaultRowHeight="13.8" zeroHeight="false" outlineLevelRow="0" outlineLevelCol="0"/>
  <cols>
    <col collapsed="false" customWidth="true" hidden="false" outlineLevel="0" max="1" min="1" style="0" width="10.99"/>
    <col collapsed="false" customWidth="true" hidden="false" outlineLevel="0" max="3" min="2" style="0" width="8.61"/>
    <col collapsed="false" customWidth="true" hidden="false" outlineLevel="0" max="4" min="4" style="0" width="28.07"/>
    <col collapsed="false" customWidth="true" hidden="false" outlineLevel="0" max="5" min="5" style="0" width="20.18"/>
    <col collapsed="false" customWidth="true" hidden="false" outlineLevel="0" max="64" min="6" style="0" width="8.61"/>
  </cols>
  <sheetData>
    <row r="1" customFormat="false" ht="17.3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="4" customFormat="true" ht="39.15" hidden="false" customHeight="false" outlineLevel="0" collapsed="false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G2" s="5" t="s">
        <v>6</v>
      </c>
    </row>
    <row r="3" customFormat="false" ht="13.8" hidden="false" customHeight="false" outlineLevel="0" collapsed="false">
      <c r="A3" s="0" t="n">
        <v>0</v>
      </c>
      <c r="B3" s="0" t="n">
        <v>-4004</v>
      </c>
      <c r="C3" s="0" t="n">
        <v>1</v>
      </c>
      <c r="D3" s="6" t="n">
        <f aca="false">0.000002</f>
        <v>2E-006</v>
      </c>
      <c r="E3" s="7" t="n">
        <f aca="false">+D3</f>
        <v>2E-006</v>
      </c>
      <c r="G3" s="8" t="s">
        <v>7</v>
      </c>
    </row>
    <row r="4" customFormat="false" ht="13.8" hidden="false" customHeight="false" outlineLevel="0" collapsed="false">
      <c r="A4" s="0" t="n">
        <v>180</v>
      </c>
      <c r="B4" s="0" t="n">
        <f aca="false">+B3+180</f>
        <v>-3824</v>
      </c>
      <c r="C4" s="0" t="n">
        <v>2</v>
      </c>
      <c r="D4" s="6" t="n">
        <f aca="false">0.000002*10^(A4/180)</f>
        <v>2E-005</v>
      </c>
      <c r="E4" s="7" t="n">
        <f aca="false">+D3+D4</f>
        <v>2.2E-005</v>
      </c>
      <c r="G4" s="9" t="s">
        <v>8</v>
      </c>
    </row>
    <row r="5" customFormat="false" ht="13.8" hidden="false" customHeight="false" outlineLevel="0" collapsed="false">
      <c r="A5" s="0" t="n">
        <v>360</v>
      </c>
      <c r="B5" s="0" t="n">
        <f aca="false">+B4+180</f>
        <v>-3644</v>
      </c>
      <c r="C5" s="0" t="n">
        <v>3</v>
      </c>
      <c r="D5" s="6" t="n">
        <f aca="false">0.000002*10^(A5/180)</f>
        <v>0.0002</v>
      </c>
      <c r="E5" s="7" t="n">
        <f aca="false">+SUM(D3:D5)</f>
        <v>0.000222</v>
      </c>
      <c r="G5" s="9" t="s">
        <v>9</v>
      </c>
    </row>
    <row r="6" customFormat="false" ht="13.8" hidden="false" customHeight="false" outlineLevel="0" collapsed="false">
      <c r="A6" s="0" t="n">
        <v>540</v>
      </c>
      <c r="B6" s="0" t="n">
        <f aca="false">+B5+180</f>
        <v>-3464</v>
      </c>
      <c r="C6" s="0" t="n">
        <v>4</v>
      </c>
      <c r="D6" s="6" t="n">
        <f aca="false">0.000002*10^(A6/180)</f>
        <v>0.002</v>
      </c>
      <c r="E6" s="7" t="n">
        <f aca="false">+SUM(D3:D6)</f>
        <v>0.002222</v>
      </c>
      <c r="G6" s="9" t="s">
        <v>10</v>
      </c>
    </row>
    <row r="7" customFormat="false" ht="13.8" hidden="false" customHeight="false" outlineLevel="0" collapsed="false">
      <c r="A7" s="0" t="n">
        <v>720</v>
      </c>
      <c r="B7" s="0" t="n">
        <f aca="false">+B6+180</f>
        <v>-3284</v>
      </c>
      <c r="C7" s="0" t="n">
        <v>5</v>
      </c>
      <c r="D7" s="6" t="n">
        <f aca="false">0.000002*10^(A7/180)</f>
        <v>0.02</v>
      </c>
      <c r="E7" s="7" t="n">
        <f aca="false">+SUM(D3:D7)</f>
        <v>0.022222</v>
      </c>
      <c r="G7" s="9" t="s">
        <v>11</v>
      </c>
    </row>
    <row r="8" customFormat="false" ht="13.8" hidden="false" customHeight="false" outlineLevel="0" collapsed="false">
      <c r="A8" s="0" t="n">
        <v>900</v>
      </c>
      <c r="B8" s="0" t="n">
        <f aca="false">+B7+180</f>
        <v>-3104</v>
      </c>
      <c r="C8" s="0" t="n">
        <v>6</v>
      </c>
      <c r="D8" s="6" t="n">
        <f aca="false">0.000002*10^(A8/180)</f>
        <v>0.2</v>
      </c>
      <c r="E8" s="7" t="n">
        <f aca="false">+SUM(D3:D8)</f>
        <v>0.222222</v>
      </c>
      <c r="H8" s="0" t="n">
        <f aca="false">914/180</f>
        <v>5.07777777777778</v>
      </c>
    </row>
    <row r="9" customFormat="false" ht="13.8" hidden="false" customHeight="false" outlineLevel="0" collapsed="false">
      <c r="A9" s="0" t="n">
        <v>1080</v>
      </c>
      <c r="B9" s="0" t="n">
        <f aca="false">+B8+180</f>
        <v>-2924</v>
      </c>
      <c r="C9" s="0" t="n">
        <v>7</v>
      </c>
      <c r="D9" s="6" t="n">
        <f aca="false">0.000002*10^(A9/180)</f>
        <v>2</v>
      </c>
      <c r="E9" s="7" t="n">
        <f aca="false">+SUM(D4:D9)</f>
        <v>2.22222</v>
      </c>
      <c r="H9" s="9" t="n">
        <f aca="false">180*5</f>
        <v>900</v>
      </c>
    </row>
    <row r="10" customFormat="false" ht="13.8" hidden="false" customHeight="false" outlineLevel="0" collapsed="false">
      <c r="A10" s="0" t="n">
        <v>1260</v>
      </c>
      <c r="B10" s="0" t="n">
        <f aca="false">+B9+180</f>
        <v>-2744</v>
      </c>
      <c r="C10" s="0" t="n">
        <v>8</v>
      </c>
      <c r="D10" s="6" t="n">
        <f aca="false">0.000002*10^(A10/180)</f>
        <v>20</v>
      </c>
      <c r="E10" s="7" t="n">
        <f aca="false">+SUM(D5:D10)</f>
        <v>22.2222</v>
      </c>
    </row>
    <row r="11" customFormat="false" ht="13.8" hidden="false" customHeight="false" outlineLevel="0" collapsed="false">
      <c r="A11" s="0" t="n">
        <v>1440</v>
      </c>
      <c r="B11" s="0" t="n">
        <f aca="false">+B10+180</f>
        <v>-2564</v>
      </c>
      <c r="C11" s="0" t="n">
        <v>9</v>
      </c>
      <c r="D11" s="6" t="n">
        <f aca="false">0.000002*10^(A11/180)</f>
        <v>200</v>
      </c>
      <c r="E11" s="7" t="n">
        <f aca="false">+SUM(D6:D11)</f>
        <v>222.222</v>
      </c>
    </row>
    <row r="12" customFormat="false" ht="13.8" hidden="false" customHeight="false" outlineLevel="0" collapsed="false">
      <c r="A12" s="0" t="n">
        <v>1620</v>
      </c>
      <c r="B12" s="0" t="n">
        <f aca="false">+B11+180</f>
        <v>-2384</v>
      </c>
      <c r="C12" s="0" t="n">
        <v>10</v>
      </c>
      <c r="D12" s="6" t="n">
        <f aca="false">0.000002*10^(A12/180)</f>
        <v>2000</v>
      </c>
      <c r="E12" s="7" t="n">
        <f aca="false">+SUM(D7:D12)</f>
        <v>2222.22</v>
      </c>
    </row>
    <row r="13" customFormat="false" ht="13.8" hidden="false" customHeight="false" outlineLevel="0" collapsed="false">
      <c r="A13" s="10" t="n">
        <v>1657</v>
      </c>
      <c r="B13" s="10" t="n">
        <f aca="false">+B12+37</f>
        <v>-2347</v>
      </c>
      <c r="C13" s="10" t="n">
        <v>11</v>
      </c>
      <c r="D13" s="11" t="n">
        <f aca="false">0.000002*10^(A13/180)</f>
        <v>3210.59519373893</v>
      </c>
      <c r="E13" s="12" t="n">
        <f aca="false">+SUM(D8:D13)</f>
        <v>5432.79519373893</v>
      </c>
      <c r="F13" s="10" t="s">
        <v>12</v>
      </c>
    </row>
    <row r="14" customFormat="false" ht="13.8" hidden="false" customHeight="false" outlineLevel="0" collapsed="false">
      <c r="A14" s="10" t="n">
        <v>1658</v>
      </c>
      <c r="B14" s="10" t="n">
        <v>-2346</v>
      </c>
      <c r="C14" s="10"/>
      <c r="D14" s="11" t="n">
        <v>6E-006</v>
      </c>
      <c r="E14" s="10" t="n">
        <v>8E-006</v>
      </c>
      <c r="F14" s="10"/>
    </row>
    <row r="15" customFormat="false" ht="13.8" hidden="false" customHeight="false" outlineLevel="0" collapsed="false">
      <c r="A15" s="0" t="n">
        <f aca="false">+A14+41.25</f>
        <v>1699.25</v>
      </c>
      <c r="B15" s="0" t="n">
        <f aca="false">+B14+41.25</f>
        <v>-2304.75</v>
      </c>
      <c r="C15" s="0" t="n">
        <v>12</v>
      </c>
      <c r="D15" s="6" t="n">
        <f aca="false">0.000006*4^((A15-1658)/41.25)</f>
        <v>2.4E-005</v>
      </c>
      <c r="E15" s="7" t="n">
        <f aca="false">+SUM(D14:D15)</f>
        <v>3E-005</v>
      </c>
      <c r="G15" s="8" t="s">
        <v>13</v>
      </c>
    </row>
    <row r="16" customFormat="false" ht="13.8" hidden="false" customHeight="false" outlineLevel="0" collapsed="false">
      <c r="A16" s="0" t="n">
        <f aca="false">+A15+41.25</f>
        <v>1740.5</v>
      </c>
      <c r="B16" s="0" t="n">
        <f aca="false">+B15+41.25</f>
        <v>-2263.5</v>
      </c>
      <c r="C16" s="0" t="n">
        <v>13</v>
      </c>
      <c r="D16" s="6" t="n">
        <f aca="false">0.000006*4^((A16-1658)/41.25)</f>
        <v>9.6E-005</v>
      </c>
      <c r="E16" s="7" t="n">
        <f aca="false">+SUM(D14:D16)</f>
        <v>0.000126</v>
      </c>
      <c r="G16" s="9" t="s">
        <v>14</v>
      </c>
    </row>
    <row r="17" customFormat="false" ht="13.8" hidden="false" customHeight="false" outlineLevel="0" collapsed="false">
      <c r="A17" s="0" t="n">
        <f aca="false">+A16+41.25</f>
        <v>1781.75</v>
      </c>
      <c r="B17" s="0" t="n">
        <f aca="false">+B16+41.25</f>
        <v>-2222.25</v>
      </c>
      <c r="C17" s="0" t="n">
        <v>14</v>
      </c>
      <c r="D17" s="6" t="n">
        <f aca="false">0.000006*4^((A17-1658)/41.25)</f>
        <v>0.000384</v>
      </c>
      <c r="E17" s="7" t="n">
        <f aca="false">+SUM(D14:D17)</f>
        <v>0.00051</v>
      </c>
      <c r="G17" s="9" t="s">
        <v>15</v>
      </c>
    </row>
    <row r="18" customFormat="false" ht="13.8" hidden="false" customHeight="false" outlineLevel="0" collapsed="false">
      <c r="A18" s="0" t="n">
        <f aca="false">+A17+41.25</f>
        <v>1823</v>
      </c>
      <c r="B18" s="0" t="n">
        <f aca="false">+B17+41.25</f>
        <v>-2181</v>
      </c>
      <c r="C18" s="0" t="n">
        <v>15</v>
      </c>
      <c r="D18" s="6" t="n">
        <f aca="false">0.000006*4^((A18-1658)/41.25)</f>
        <v>0.001536</v>
      </c>
      <c r="E18" s="7" t="n">
        <f aca="false">+SUM(D14:D18)</f>
        <v>0.002046</v>
      </c>
      <c r="G18" s="9" t="s">
        <v>16</v>
      </c>
    </row>
    <row r="19" customFormat="false" ht="13.8" hidden="false" customHeight="false" outlineLevel="0" collapsed="false">
      <c r="A19" s="0" t="n">
        <f aca="false">+A18+41.25</f>
        <v>1864.25</v>
      </c>
      <c r="B19" s="0" t="n">
        <f aca="false">+B18+41.25</f>
        <v>-2139.75</v>
      </c>
      <c r="C19" s="0" t="n">
        <v>16</v>
      </c>
      <c r="D19" s="6" t="n">
        <f aca="false">0.000006*4^((A19-1658)/41.25)</f>
        <v>0.006144</v>
      </c>
      <c r="E19" s="7" t="n">
        <f aca="false">+SUM(D14:D19)</f>
        <v>0.00819</v>
      </c>
      <c r="G19" s="9" t="s">
        <v>17</v>
      </c>
    </row>
    <row r="20" customFormat="false" ht="13.8" hidden="false" customHeight="false" outlineLevel="0" collapsed="false">
      <c r="A20" s="0" t="n">
        <f aca="false">+A19+41.25</f>
        <v>1905.5</v>
      </c>
      <c r="B20" s="0" t="n">
        <f aca="false">+B19+41.25</f>
        <v>-2098.5</v>
      </c>
      <c r="C20" s="0" t="n">
        <v>17</v>
      </c>
      <c r="D20" s="6" t="n">
        <f aca="false">0.000006*4^((A20-1658)/41.25)</f>
        <v>0.024576</v>
      </c>
      <c r="E20" s="7" t="n">
        <f aca="false">+SUM(D14:D20)</f>
        <v>0.032766</v>
      </c>
      <c r="G20" s="9" t="s">
        <v>18</v>
      </c>
    </row>
    <row r="21" customFormat="false" ht="13.8" hidden="false" customHeight="false" outlineLevel="0" collapsed="false">
      <c r="A21" s="0" t="n">
        <f aca="false">+A20+41.25</f>
        <v>1946.75</v>
      </c>
      <c r="B21" s="0" t="n">
        <f aca="false">+B20+41.25</f>
        <v>-2057.25</v>
      </c>
      <c r="C21" s="0" t="n">
        <v>18</v>
      </c>
      <c r="D21" s="6" t="n">
        <f aca="false">0.000006*4^((A21-1658)/41.25)</f>
        <v>0.098304</v>
      </c>
      <c r="E21" s="7" t="n">
        <f aca="false">+SUM(D15:D21)</f>
        <v>0.131064</v>
      </c>
      <c r="G21" s="9"/>
      <c r="H21" s="0" t="n">
        <f aca="false">314/41.25</f>
        <v>7.61212121212121</v>
      </c>
    </row>
    <row r="22" customFormat="false" ht="13.8" hidden="false" customHeight="false" outlineLevel="0" collapsed="false">
      <c r="A22" s="13" t="n">
        <v>1990</v>
      </c>
      <c r="B22" s="13" t="n">
        <f aca="false">+B21+A22-A21</f>
        <v>-2014</v>
      </c>
      <c r="C22" s="13" t="n">
        <v>19</v>
      </c>
      <c r="D22" s="14" t="n">
        <f aca="false">0.000006*4^((A22-1658)/41.25)</f>
        <v>0.420554194103357</v>
      </c>
      <c r="E22" s="15" t="n">
        <f aca="false">+SUM(D16:D22)</f>
        <v>0.551594194103357</v>
      </c>
      <c r="F22" s="13" t="s">
        <v>19</v>
      </c>
      <c r="H22" s="0" t="n">
        <f aca="false">41.25*7</f>
        <v>288.75</v>
      </c>
      <c r="I22" s="9" t="s">
        <v>20</v>
      </c>
    </row>
    <row r="23" customFormat="false" ht="13.8" hidden="false" customHeight="false" outlineLevel="0" collapsed="false">
      <c r="A23" s="0" t="n">
        <f aca="false">+A22+29.7</f>
        <v>2019.7</v>
      </c>
      <c r="B23" s="0" t="n">
        <f aca="false">+B22+29.7</f>
        <v>-1984.3</v>
      </c>
      <c r="C23" s="0" t="n">
        <v>20</v>
      </c>
      <c r="D23" s="6" t="n">
        <f aca="false">0.42055*1.25^((A23-1991)/29.7)</f>
        <v>0.521752678086672</v>
      </c>
      <c r="E23" s="7" t="n">
        <f aca="false">+SUM(D19:D23)</f>
        <v>1.07133087219003</v>
      </c>
    </row>
    <row r="24" customFormat="false" ht="13.8" hidden="false" customHeight="false" outlineLevel="0" collapsed="false">
      <c r="A24" s="0" t="n">
        <f aca="false">+A23+29.7</f>
        <v>2049.4</v>
      </c>
      <c r="B24" s="0" t="n">
        <f aca="false">+B23+29.7</f>
        <v>-1954.6</v>
      </c>
      <c r="C24" s="0" t="n">
        <v>21</v>
      </c>
      <c r="D24" s="6" t="n">
        <f aca="false">0.42055*1.25^((A24-1991)/29.7)</f>
        <v>0.65219084760834</v>
      </c>
      <c r="E24" s="7" t="n">
        <f aca="false">+SUM(D20:D24)</f>
        <v>1.71737771979837</v>
      </c>
      <c r="F24" s="8"/>
      <c r="G24" s="9" t="s">
        <v>21</v>
      </c>
    </row>
    <row r="25" customFormat="false" ht="13.8" hidden="false" customHeight="false" outlineLevel="0" collapsed="false">
      <c r="A25" s="0" t="n">
        <f aca="false">+A24+29.7</f>
        <v>2079.1</v>
      </c>
      <c r="B25" s="0" t="n">
        <f aca="false">+B24+29.7</f>
        <v>-1924.9</v>
      </c>
      <c r="C25" s="0" t="n">
        <v>22</v>
      </c>
      <c r="D25" s="6" t="n">
        <f aca="false">0.42055*1.25^((A25-1991)/29.7)</f>
        <v>0.815238559510424</v>
      </c>
      <c r="E25" s="7" t="n">
        <f aca="false">+SUM(D21:D25)</f>
        <v>2.50804027930879</v>
      </c>
      <c r="G25" s="9" t="s">
        <v>22</v>
      </c>
    </row>
    <row r="26" customFormat="false" ht="13.8" hidden="false" customHeight="false" outlineLevel="0" collapsed="false">
      <c r="A26" s="0" t="n">
        <f aca="false">+A25+29.7</f>
        <v>2108.8</v>
      </c>
      <c r="B26" s="0" t="n">
        <f aca="false">+B25+29.7</f>
        <v>-1895.2</v>
      </c>
      <c r="C26" s="0" t="n">
        <v>23</v>
      </c>
      <c r="D26" s="6" t="n">
        <f aca="false">0.42055*1.25^((A26-1991)/29.7)</f>
        <v>1.01904819938803</v>
      </c>
      <c r="E26" s="7" t="n">
        <f aca="false">+SUM(D22:D26)</f>
        <v>3.42878447869682</v>
      </c>
    </row>
    <row r="27" customFormat="false" ht="13.8" hidden="false" customHeight="false" outlineLevel="0" collapsed="false">
      <c r="A27" s="0" t="n">
        <f aca="false">+A26+29.7</f>
        <v>2138.5</v>
      </c>
      <c r="B27" s="0" t="n">
        <f aca="false">+B26+29.7</f>
        <v>-1865.5</v>
      </c>
      <c r="C27" s="0" t="n">
        <v>24</v>
      </c>
      <c r="D27" s="6" t="n">
        <f aca="false">0.42055*1.25^((A27-1991)/29.7)</f>
        <v>1.27381024923503</v>
      </c>
      <c r="E27" s="7" t="n">
        <f aca="false">+SUM(D23:D27)</f>
        <v>4.2820405338285</v>
      </c>
      <c r="G27" s="8" t="s">
        <v>23</v>
      </c>
    </row>
    <row r="28" customFormat="false" ht="13.8" hidden="false" customHeight="false" outlineLevel="0" collapsed="false">
      <c r="A28" s="0" t="n">
        <f aca="false">+A27+29.7</f>
        <v>2168.2</v>
      </c>
      <c r="B28" s="0" t="n">
        <f aca="false">+B27+29.7</f>
        <v>-1835.8</v>
      </c>
      <c r="C28" s="0" t="n">
        <v>25</v>
      </c>
      <c r="D28" s="6" t="n">
        <f aca="false">0.42055*1.25^((A28-1991)/29.7)</f>
        <v>1.59226281154379</v>
      </c>
      <c r="E28" s="7" t="n">
        <f aca="false">+SUM(D24:D28)</f>
        <v>5.35255066728562</v>
      </c>
      <c r="G28" s="9" t="s">
        <v>24</v>
      </c>
    </row>
    <row r="29" customFormat="false" ht="13.8" hidden="false" customHeight="false" outlineLevel="0" collapsed="false">
      <c r="A29" s="0" t="n">
        <f aca="false">+A28+29.7</f>
        <v>2197.9</v>
      </c>
      <c r="B29" s="0" t="n">
        <f aca="false">+B28+29.7</f>
        <v>-1806.1</v>
      </c>
      <c r="C29" s="0" t="n">
        <v>26</v>
      </c>
      <c r="D29" s="6" t="n">
        <f aca="false">0.42055*1.25^((A29-1991)/29.7)</f>
        <v>1.99032851442974</v>
      </c>
      <c r="E29" s="7" t="n">
        <f aca="false">+SUM(D25:D29)</f>
        <v>6.69068833410701</v>
      </c>
      <c r="G29" s="9" t="s">
        <v>25</v>
      </c>
    </row>
    <row r="30" customFormat="false" ht="13.8" hidden="false" customHeight="false" outlineLevel="0" collapsed="false">
      <c r="A30" s="0" t="n">
        <f aca="false">+A29+29.7</f>
        <v>2227.6</v>
      </c>
      <c r="B30" s="0" t="n">
        <f aca="false">+B29+29.7</f>
        <v>-1776.4</v>
      </c>
      <c r="C30" s="0" t="n">
        <v>27</v>
      </c>
      <c r="D30" s="6" t="n">
        <f aca="false">0.42055*1.25^((A30-1991)/29.7)</f>
        <v>2.48791064303717</v>
      </c>
      <c r="E30" s="7" t="n">
        <f aca="false">+SUM(D26:D30)</f>
        <v>8.36336041763375</v>
      </c>
      <c r="G30" s="9" t="s">
        <v>26</v>
      </c>
    </row>
    <row r="31" customFormat="false" ht="13.8" hidden="false" customHeight="false" outlineLevel="0" collapsed="false">
      <c r="A31" s="0" t="n">
        <f aca="false">+A30+29.7</f>
        <v>2257.3</v>
      </c>
      <c r="B31" s="0" t="n">
        <f aca="false">+B30+29.7</f>
        <v>-1746.7</v>
      </c>
      <c r="C31" s="0" t="n">
        <v>28</v>
      </c>
      <c r="D31" s="6" t="n">
        <f aca="false">0.42055*1.25^((A31-1991)/29.7)</f>
        <v>3.10988830379645</v>
      </c>
      <c r="E31" s="7" t="n">
        <f aca="false">+SUM(D27:D31)</f>
        <v>10.4542005220422</v>
      </c>
      <c r="G31" s="9" t="s">
        <v>27</v>
      </c>
    </row>
    <row r="32" customFormat="false" ht="13.8" hidden="false" customHeight="false" outlineLevel="0" collapsed="false">
      <c r="A32" s="16" t="n">
        <f aca="false">+A31+29.7</f>
        <v>2287</v>
      </c>
      <c r="B32" s="16" t="n">
        <f aca="false">+B31+29.7</f>
        <v>-1717</v>
      </c>
      <c r="C32" s="16" t="n">
        <v>29</v>
      </c>
      <c r="D32" s="6" t="n">
        <f aca="false">0.42055*1.25^((A32-1991)/29.7)</f>
        <v>3.88736037974556</v>
      </c>
      <c r="E32" s="7" t="n">
        <f aca="false">+SUM(D28:D32)</f>
        <v>13.0677506525527</v>
      </c>
      <c r="F32" s="16"/>
      <c r="G32" s="16"/>
      <c r="H32" s="0" t="n">
        <f aca="false">150/29.7</f>
        <v>5.05050505050505</v>
      </c>
    </row>
    <row r="33" customFormat="false" ht="13.8" hidden="false" customHeight="false" outlineLevel="0" collapsed="false">
      <c r="A33" s="16" t="n">
        <f aca="false">+A32+29.7</f>
        <v>2316.7</v>
      </c>
      <c r="B33" s="16" t="n">
        <f aca="false">+B32+29.7</f>
        <v>-1687.3</v>
      </c>
      <c r="C33" s="16" t="n">
        <v>30</v>
      </c>
      <c r="D33" s="6" t="n">
        <f aca="false">0.42055*1.25^((A33-1991)/29.7)</f>
        <v>4.85920047468194</v>
      </c>
      <c r="E33" s="7" t="n">
        <f aca="false">+SUM(D29:D33)</f>
        <v>16.3346883156909</v>
      </c>
      <c r="F33" s="16"/>
      <c r="G33" s="16"/>
      <c r="H33" s="9" t="n">
        <f aca="false">29.7*5</f>
        <v>148.5</v>
      </c>
    </row>
    <row r="34" customFormat="false" ht="13.8" hidden="false" customHeight="false" outlineLevel="0" collapsed="false">
      <c r="A34" s="17" t="n">
        <f aca="false">+A33+29.7</f>
        <v>2346.4</v>
      </c>
      <c r="B34" s="17" t="n">
        <f aca="false">+B33+29.7</f>
        <v>-1657.6</v>
      </c>
      <c r="C34" s="17" t="n">
        <v>31</v>
      </c>
      <c r="D34" s="6" t="n">
        <f aca="false">0.42055*1.25^((A34-1991)/29.7)</f>
        <v>6.07400059335242</v>
      </c>
      <c r="E34" s="7" t="n">
        <f aca="false">+SUM(D30:D34)</f>
        <v>20.4183603946135</v>
      </c>
      <c r="F34" s="17"/>
      <c r="G34" s="16"/>
    </row>
    <row r="35" customFormat="false" ht="13.8" hidden="false" customHeight="false" outlineLevel="0" collapsed="false">
      <c r="A35" s="17" t="n">
        <f aca="false">+A34+31.2</f>
        <v>2377.6</v>
      </c>
      <c r="B35" s="17" t="n">
        <f aca="false">+B34+31.2</f>
        <v>-1626.4</v>
      </c>
      <c r="C35" s="17" t="n">
        <v>32</v>
      </c>
      <c r="D35" s="6" t="n">
        <f aca="false">0.42055*1.25^((A35-1991)/29.7)</f>
        <v>7.67855126468134</v>
      </c>
      <c r="E35" s="7" t="n">
        <f aca="false">+SUM(D31:D35)</f>
        <v>25.6090010162577</v>
      </c>
      <c r="F35" s="18"/>
      <c r="G35" s="16"/>
    </row>
    <row r="36" customFormat="false" ht="13.8" hidden="false" customHeight="false" outlineLevel="0" collapsed="false">
      <c r="A36" s="17" t="n">
        <f aca="false">+A35+31.2</f>
        <v>2408.8</v>
      </c>
      <c r="B36" s="17" t="n">
        <f aca="false">+B35+31.2</f>
        <v>-1595.2</v>
      </c>
      <c r="C36" s="17" t="n">
        <v>33</v>
      </c>
      <c r="D36" s="6" t="n">
        <f aca="false">0.42055*1.25^((A36-1991)/29.7)</f>
        <v>9.70697131456773</v>
      </c>
      <c r="E36" s="7" t="n">
        <f aca="false">+SUM(D33:D36)</f>
        <v>28.3187236472834</v>
      </c>
      <c r="F36" s="17"/>
    </row>
    <row r="37" customFormat="false" ht="13.8" hidden="false" customHeight="false" outlineLevel="0" collapsed="false">
      <c r="A37" s="17" t="n">
        <f aca="false">+A36+31.2</f>
        <v>2440</v>
      </c>
      <c r="B37" s="17" t="n">
        <f aca="false">+B36+31.2</f>
        <v>-1564</v>
      </c>
      <c r="C37" s="17" t="n">
        <v>34</v>
      </c>
      <c r="D37" s="6" t="n">
        <f aca="false">0.42055*1.25^((A37-1991)/29.7)</f>
        <v>12.2712330560641</v>
      </c>
      <c r="E37" s="7" t="n">
        <f aca="false">+SUM(D34:D37)</f>
        <v>35.7307562286656</v>
      </c>
      <c r="F37" s="17"/>
    </row>
    <row r="38" customFormat="false" ht="13.8" hidden="false" customHeight="false" outlineLevel="0" collapsed="false">
      <c r="A38" s="19" t="n">
        <f aca="false">+A37+31.2</f>
        <v>2471.2</v>
      </c>
      <c r="B38" s="19" t="n">
        <f aca="false">+B37+31.2</f>
        <v>-1532.8</v>
      </c>
      <c r="C38" s="19" t="n">
        <v>35</v>
      </c>
      <c r="D38" s="20" t="n">
        <f aca="false">0.42055*1.25^((A38-1991)/29.7)</f>
        <v>15.5128881951319</v>
      </c>
      <c r="E38" s="21" t="n">
        <f aca="false">+SUM(D35:D38)</f>
        <v>45.1696438304451</v>
      </c>
      <c r="F38" s="19" t="s">
        <v>28</v>
      </c>
    </row>
    <row r="39" customFormat="false" ht="13.8" hidden="false" customHeight="false" outlineLevel="0" collapsed="false">
      <c r="A39" s="17" t="n">
        <f aca="false">+A38+23.5</f>
        <v>2494.7</v>
      </c>
      <c r="B39" s="22" t="n">
        <f aca="false">+B38+23.5</f>
        <v>-1509.3</v>
      </c>
      <c r="C39" s="17" t="n">
        <v>36</v>
      </c>
      <c r="D39" s="23" t="n">
        <f aca="false">15.5129*1.01^((A39-2471.2)/23.5)</f>
        <v>15.668029</v>
      </c>
      <c r="E39" s="7" t="n">
        <f aca="false">+SUM(D37:D39)</f>
        <v>43.452150251196</v>
      </c>
      <c r="F39" s="17"/>
      <c r="J39" s="9"/>
    </row>
    <row r="40" customFormat="false" ht="13.8" hidden="false" customHeight="false" outlineLevel="0" collapsed="false">
      <c r="A40" s="17" t="n">
        <f aca="false">+A39+23.5</f>
        <v>2518.2</v>
      </c>
      <c r="B40" s="22" t="n">
        <f aca="false">+B39+23.5</f>
        <v>-1485.8</v>
      </c>
      <c r="C40" s="16" t="n">
        <v>37</v>
      </c>
      <c r="D40" s="23" t="n">
        <f aca="false">15.5129*1.01^((A40-2471.2)/23.5)</f>
        <v>15.82470929</v>
      </c>
      <c r="E40" s="7" t="n">
        <f aca="false">+SUM(D38:D40)</f>
        <v>47.0056264851318</v>
      </c>
      <c r="F40" s="16"/>
      <c r="G40" s="24" t="s">
        <v>29</v>
      </c>
    </row>
    <row r="41" customFormat="false" ht="13.8" hidden="false" customHeight="false" outlineLevel="0" collapsed="false">
      <c r="A41" s="17" t="n">
        <f aca="false">+A40+23.5</f>
        <v>2541.7</v>
      </c>
      <c r="B41" s="22" t="n">
        <f aca="false">+B40+23.5</f>
        <v>-1462.3</v>
      </c>
      <c r="C41" s="16" t="n">
        <v>38</v>
      </c>
      <c r="D41" s="23" t="n">
        <f aca="false">15.5129*1.01^((A41-2471.2)/23.5)</f>
        <v>15.9829563829</v>
      </c>
      <c r="E41" s="7" t="n">
        <f aca="false">+SUM(D39:D41)</f>
        <v>47.4756946729</v>
      </c>
      <c r="F41" s="16"/>
      <c r="G41" s="25" t="s">
        <v>30</v>
      </c>
    </row>
    <row r="42" customFormat="false" ht="13.8" hidden="false" customHeight="false" outlineLevel="0" collapsed="false">
      <c r="A42" s="17" t="n">
        <f aca="false">+A41+23.5</f>
        <v>2565.2</v>
      </c>
      <c r="B42" s="22" t="n">
        <f aca="false">+B41+23.5</f>
        <v>-1438.8</v>
      </c>
      <c r="C42" s="16" t="n">
        <v>39</v>
      </c>
      <c r="D42" s="23" t="n">
        <f aca="false">15.5129*1.01^((A42-2471.2)/23.5)</f>
        <v>16.142785946729</v>
      </c>
      <c r="E42" s="7" t="n">
        <f aca="false">+SUM(D40:D42)</f>
        <v>47.950451619629</v>
      </c>
      <c r="F42" s="16"/>
      <c r="G42" s="25" t="s">
        <v>31</v>
      </c>
    </row>
    <row r="43" customFormat="false" ht="13.8" hidden="false" customHeight="false" outlineLevel="0" collapsed="false">
      <c r="A43" s="17" t="n">
        <f aca="false">+A42+23.5</f>
        <v>2588.7</v>
      </c>
      <c r="B43" s="22" t="n">
        <f aca="false">+B42+23.5</f>
        <v>-1415.3</v>
      </c>
      <c r="C43" s="0" t="n">
        <v>40</v>
      </c>
      <c r="D43" s="23" t="n">
        <f aca="false">15.5129*1.01^((A43-2471.2)/23.5)</f>
        <v>16.3042138061963</v>
      </c>
      <c r="E43" s="7" t="n">
        <f aca="false">+SUM(D41:D43)</f>
        <v>48.4299561358253</v>
      </c>
      <c r="G43" s="25" t="s">
        <v>32</v>
      </c>
    </row>
    <row r="44" customFormat="false" ht="13.8" hidden="false" customHeight="false" outlineLevel="0" collapsed="false">
      <c r="A44" s="17" t="n">
        <f aca="false">+A43+23.5</f>
        <v>2612.2</v>
      </c>
      <c r="B44" s="22" t="n">
        <f aca="false">+B43+23.5</f>
        <v>-1391.8</v>
      </c>
      <c r="C44" s="0" t="n">
        <v>41</v>
      </c>
      <c r="D44" s="23" t="n">
        <f aca="false">15.5129*1.01^((A44-2471.2)/23.5)</f>
        <v>16.4672559442582</v>
      </c>
      <c r="E44" s="7" t="n">
        <f aca="false">+SUM(D42:D44)</f>
        <v>48.9142556971835</v>
      </c>
      <c r="G44" s="25" t="s">
        <v>33</v>
      </c>
    </row>
    <row r="45" customFormat="false" ht="13.8" hidden="false" customHeight="false" outlineLevel="0" collapsed="false">
      <c r="A45" s="17" t="n">
        <f aca="false">+A44+23.5</f>
        <v>2635.7</v>
      </c>
      <c r="B45" s="22" t="n">
        <f aca="false">+B44+23.5</f>
        <v>-1368.3</v>
      </c>
      <c r="C45" s="0" t="n">
        <v>42</v>
      </c>
      <c r="D45" s="23" t="n">
        <f aca="false">15.5129*1.01^((A45-2471.2)/23.5)</f>
        <v>16.6319285037008</v>
      </c>
      <c r="E45" s="7" t="n">
        <f aca="false">+SUM(D43:D45)</f>
        <v>49.4033982541553</v>
      </c>
      <c r="G45" s="16"/>
      <c r="H45" s="0" t="n">
        <f aca="false">23.5*3</f>
        <v>70.5</v>
      </c>
    </row>
    <row r="46" customFormat="false" ht="13.8" hidden="false" customHeight="false" outlineLevel="0" collapsed="false">
      <c r="A46" s="17" t="n">
        <f aca="false">+A45+23.5</f>
        <v>2659.2</v>
      </c>
      <c r="B46" s="22" t="n">
        <f aca="false">+B45+23.5</f>
        <v>-1344.8</v>
      </c>
      <c r="C46" s="0" t="n">
        <v>43</v>
      </c>
      <c r="D46" s="23" t="n">
        <f aca="false">15.5129*1.01^((A46-2471.2)/23.5)</f>
        <v>16.7982477887378</v>
      </c>
      <c r="E46" s="7" t="n">
        <f aca="false">+SUM(D44:D46)</f>
        <v>49.8974322366969</v>
      </c>
      <c r="G46" s="16"/>
    </row>
    <row r="47" customFormat="false" ht="13.8" hidden="false" customHeight="false" outlineLevel="0" collapsed="false">
      <c r="A47" s="17" t="n">
        <f aca="false">+A46+23.5</f>
        <v>2682.7</v>
      </c>
      <c r="B47" s="22" t="n">
        <f aca="false">+B46+23.5</f>
        <v>-1321.3</v>
      </c>
      <c r="C47" s="0" t="n">
        <v>44</v>
      </c>
      <c r="D47" s="23" t="n">
        <f aca="false">15.5129*1.01^((A47-2471.2)/23.5)</f>
        <v>16.9662302666252</v>
      </c>
      <c r="E47" s="7" t="n">
        <f aca="false">+SUM(D45:D47)</f>
        <v>50.3964065590639</v>
      </c>
    </row>
    <row r="48" customFormat="false" ht="13.8" hidden="false" customHeight="false" outlineLevel="0" collapsed="false">
      <c r="A48" s="17" t="n">
        <f aca="false">+A47+23.5</f>
        <v>2706.2</v>
      </c>
      <c r="B48" s="22" t="n">
        <f aca="false">+B47+23.5</f>
        <v>-1297.8</v>
      </c>
      <c r="C48" s="0" t="n">
        <v>45</v>
      </c>
      <c r="D48" s="23" t="n">
        <f aca="false">15.5129*1.01^((A48-2471.2)/23.5)</f>
        <v>17.1358925692915</v>
      </c>
      <c r="E48" s="7" t="n">
        <f aca="false">+SUM(D46:D48)</f>
        <v>50.9003706246545</v>
      </c>
    </row>
    <row r="49" customFormat="false" ht="13.8" hidden="false" customHeight="false" outlineLevel="0" collapsed="false">
      <c r="A49" s="17" t="n">
        <f aca="false">+A48+23.5</f>
        <v>2729.7</v>
      </c>
      <c r="B49" s="22" t="n">
        <f aca="false">+B48+23.5</f>
        <v>-1274.3</v>
      </c>
      <c r="C49" s="0" t="n">
        <v>46</v>
      </c>
      <c r="D49" s="23" t="n">
        <f aca="false">15.5129*1.01^((A49-2471.2)/23.5)</f>
        <v>17.3072514949844</v>
      </c>
      <c r="E49" s="7" t="n">
        <f aca="false">+SUM(D47:D49)</f>
        <v>51.409374330901</v>
      </c>
    </row>
    <row r="50" customFormat="false" ht="13.8" hidden="false" customHeight="false" outlineLevel="0" collapsed="false">
      <c r="A50" s="17" t="n">
        <f aca="false">+A49+23.5</f>
        <v>2753.2</v>
      </c>
      <c r="B50" s="22" t="n">
        <f aca="false">+B49+23.5</f>
        <v>-1250.8</v>
      </c>
      <c r="C50" s="0" t="n">
        <v>47</v>
      </c>
      <c r="D50" s="23" t="n">
        <f aca="false">15.5129*1.01^((A50-2471.2)/23.5)</f>
        <v>17.4803240099342</v>
      </c>
      <c r="E50" s="7" t="n">
        <f aca="false">+SUM(D48:D50)</f>
        <v>51.9234680742101</v>
      </c>
    </row>
    <row r="51" customFormat="false" ht="13.8" hidden="false" customHeight="false" outlineLevel="0" collapsed="false">
      <c r="A51" s="17" t="n">
        <f aca="false">+A50+23.5</f>
        <v>2776.7</v>
      </c>
      <c r="B51" s="22" t="n">
        <f aca="false">+B50+23.5</f>
        <v>-1227.3</v>
      </c>
      <c r="C51" s="0" t="n">
        <v>48</v>
      </c>
      <c r="D51" s="23" t="n">
        <f aca="false">15.5129*1.01^((A51-2471.2)/23.5)</f>
        <v>17.6551272500336</v>
      </c>
      <c r="E51" s="7" t="n">
        <f aca="false">+SUM(D49:D51)</f>
        <v>52.4427027549522</v>
      </c>
    </row>
    <row r="52" customFormat="false" ht="13.8" hidden="false" customHeight="false" outlineLevel="0" collapsed="false">
      <c r="A52" s="17" t="n">
        <f aca="false">+A51+23.5</f>
        <v>2800.2</v>
      </c>
      <c r="B52" s="22" t="n">
        <f aca="false">+B51+23.5</f>
        <v>-1203.8</v>
      </c>
      <c r="C52" s="0" t="n">
        <v>49</v>
      </c>
      <c r="D52" s="23" t="n">
        <f aca="false">15.5129*1.01^((A52-2471.2)/23.5)</f>
        <v>17.8316785225339</v>
      </c>
      <c r="E52" s="7" t="n">
        <f aca="false">+SUM(D50:D52)</f>
        <v>52.9671297825017</v>
      </c>
    </row>
    <row r="53" customFormat="false" ht="13.8" hidden="false" customHeight="false" outlineLevel="0" collapsed="false">
      <c r="A53" s="17" t="n">
        <f aca="false">+A52+23.5</f>
        <v>2823.7</v>
      </c>
      <c r="B53" s="22" t="n">
        <f aca="false">+B52+23.5</f>
        <v>-1180.3</v>
      </c>
      <c r="C53" s="0" t="n">
        <v>50</v>
      </c>
      <c r="D53" s="23" t="n">
        <f aca="false">15.5129*1.01^((A53-2471.2)/23.5)</f>
        <v>18.0099953077592</v>
      </c>
      <c r="E53" s="7" t="n">
        <f aca="false">+SUM(D51:D53)</f>
        <v>53.4968010803267</v>
      </c>
    </row>
    <row r="54" customFormat="false" ht="13.8" hidden="false" customHeight="false" outlineLevel="0" collapsed="false">
      <c r="A54" s="17" t="n">
        <f aca="false">+A53+23.5</f>
        <v>2847.2</v>
      </c>
      <c r="B54" s="22" t="n">
        <f aca="false">+B53+23.5</f>
        <v>-1156.8</v>
      </c>
      <c r="C54" s="0" t="n">
        <v>51</v>
      </c>
      <c r="D54" s="23" t="n">
        <f aca="false">15.5129*1.01^((A54-2471.2)/23.5)</f>
        <v>18.1900952608368</v>
      </c>
      <c r="E54" s="7" t="n">
        <f aca="false">+SUM(D52:D54)</f>
        <v>54.03176909113</v>
      </c>
    </row>
    <row r="55" customFormat="false" ht="13.8" hidden="false" customHeight="false" outlineLevel="0" collapsed="false">
      <c r="A55" s="17" t="n">
        <f aca="false">+A54+23.5</f>
        <v>2870.7</v>
      </c>
      <c r="B55" s="22" t="n">
        <f aca="false">+B54+23.5</f>
        <v>-1133.3</v>
      </c>
      <c r="C55" s="0" t="n">
        <v>52</v>
      </c>
      <c r="D55" s="23" t="n">
        <f aca="false">15.5129*1.01^((A55-2471.2)/23.5)</f>
        <v>18.3719962134452</v>
      </c>
      <c r="E55" s="7" t="n">
        <f aca="false">+SUM(D53:D55)</f>
        <v>54.5720867820413</v>
      </c>
    </row>
    <row r="56" customFormat="false" ht="13.8" hidden="false" customHeight="false" outlineLevel="0" collapsed="false">
      <c r="A56" s="17" t="n">
        <f aca="false">+A55+23.5</f>
        <v>2894.2</v>
      </c>
      <c r="B56" s="22" t="n">
        <f aca="false">+B55+23.5</f>
        <v>-1109.8</v>
      </c>
      <c r="C56" s="0" t="n">
        <v>53</v>
      </c>
      <c r="D56" s="23" t="n">
        <f aca="false">15.5129*1.01^((A56-2471.2)/23.5)</f>
        <v>18.5557161755796</v>
      </c>
      <c r="E56" s="7" t="n">
        <f aca="false">+SUM(D54:D56)</f>
        <v>55.1178076498617</v>
      </c>
    </row>
    <row r="57" customFormat="false" ht="13.8" hidden="false" customHeight="false" outlineLevel="0" collapsed="false">
      <c r="A57" s="17" t="n">
        <f aca="false">+A56+23.5</f>
        <v>2917.7</v>
      </c>
      <c r="B57" s="22" t="n">
        <f aca="false">+B56+23.5</f>
        <v>-1086.3</v>
      </c>
      <c r="C57" s="0" t="n">
        <v>54</v>
      </c>
      <c r="D57" s="23" t="n">
        <f aca="false">15.5129*1.01^((A57-2471.2)/23.5)</f>
        <v>18.7412733373354</v>
      </c>
      <c r="E57" s="7" t="n">
        <f aca="false">+SUM(D55:D57)</f>
        <v>55.6689857263603</v>
      </c>
    </row>
    <row r="58" customFormat="false" ht="13.8" hidden="false" customHeight="false" outlineLevel="0" collapsed="false">
      <c r="A58" s="17" t="n">
        <f aca="false">+A57+23.5</f>
        <v>2941.2</v>
      </c>
      <c r="B58" s="22" t="n">
        <f aca="false">+B57+23.5</f>
        <v>-1062.8</v>
      </c>
      <c r="C58" s="0" t="n">
        <v>55</v>
      </c>
      <c r="D58" s="23" t="n">
        <f aca="false">15.5129*1.01^((A58-2471.2)/23.5)</f>
        <v>18.9286860707088</v>
      </c>
      <c r="E58" s="7" t="n">
        <f aca="false">+SUM(D56:D58)</f>
        <v>56.2256755836239</v>
      </c>
    </row>
    <row r="59" customFormat="false" ht="13.8" hidden="false" customHeight="false" outlineLevel="0" collapsed="false">
      <c r="A59" s="17" t="n">
        <f aca="false">+A58+23.5</f>
        <v>2964.7</v>
      </c>
      <c r="B59" s="22" t="n">
        <f aca="false">+B58+23.5</f>
        <v>-1039.3</v>
      </c>
      <c r="C59" s="0" t="n">
        <v>56</v>
      </c>
      <c r="D59" s="23" t="n">
        <f aca="false">15.5129*1.01^((A59-2471.2)/23.5)</f>
        <v>19.1179729314159</v>
      </c>
      <c r="E59" s="7" t="n">
        <f aca="false">+SUM(D57:D59)</f>
        <v>56.7879323394601</v>
      </c>
    </row>
    <row r="60" customFormat="false" ht="13.8" hidden="false" customHeight="false" outlineLevel="0" collapsed="false">
      <c r="A60" s="17" t="n">
        <f aca="false">+A59+23.5</f>
        <v>2988.2</v>
      </c>
      <c r="B60" s="22" t="n">
        <f aca="false">+B59+23.5</f>
        <v>-1015.8</v>
      </c>
      <c r="C60" s="0" t="n">
        <v>57</v>
      </c>
      <c r="D60" s="23" t="n">
        <f aca="false">15.5129*1.01^((A60-2471.2)/23.5)</f>
        <v>19.30915266073</v>
      </c>
      <c r="E60" s="7" t="n">
        <f aca="false">+SUM(D58:D60)</f>
        <v>57.3558116628547</v>
      </c>
    </row>
    <row r="61" customFormat="false" ht="13.8" hidden="false" customHeight="false" outlineLevel="0" collapsed="false">
      <c r="A61" s="17" t="n">
        <f aca="false">+A60+23.5</f>
        <v>3011.7</v>
      </c>
      <c r="B61" s="22" t="n">
        <f aca="false">+B60+23.5</f>
        <v>-992.299999999999</v>
      </c>
      <c r="C61" s="0" t="n">
        <v>58</v>
      </c>
      <c r="D61" s="23" t="n">
        <f aca="false">15.5129*1.01^((A61-2471.2)/23.5)</f>
        <v>19.5022441873373</v>
      </c>
      <c r="E61" s="7" t="n">
        <f aca="false">+SUM(D59:D61)</f>
        <v>57.9293697794833</v>
      </c>
    </row>
    <row r="62" customFormat="false" ht="13.8" hidden="false" customHeight="false" outlineLevel="0" collapsed="false">
      <c r="A62" s="17" t="n">
        <f aca="false">+A61+23.5</f>
        <v>3035.2</v>
      </c>
      <c r="B62" s="22" t="n">
        <f aca="false">+B61+23.5</f>
        <v>-968.799999999999</v>
      </c>
      <c r="C62" s="0" t="n">
        <v>59</v>
      </c>
      <c r="D62" s="23" t="n">
        <f aca="false">15.5129*1.01^((A62-2471.2)/23.5)</f>
        <v>19.6972666292107</v>
      </c>
      <c r="E62" s="7" t="n">
        <f aca="false">+SUM(D60:D62)</f>
        <v>58.5086634772781</v>
      </c>
    </row>
    <row r="63" customFormat="false" ht="13.8" hidden="false" customHeight="false" outlineLevel="0" collapsed="false">
      <c r="A63" s="17" t="n">
        <f aca="false">+A62+23.5</f>
        <v>3058.7</v>
      </c>
      <c r="B63" s="22" t="n">
        <f aca="false">+B62+23.5</f>
        <v>-945.299999999999</v>
      </c>
      <c r="C63" s="0" t="n">
        <v>60</v>
      </c>
      <c r="D63" s="23" t="n">
        <f aca="false">15.5129*1.01^((A63-2471.2)/23.5)</f>
        <v>19.8942392955028</v>
      </c>
      <c r="E63" s="7" t="n">
        <f aca="false">+SUM(D61:D63)</f>
        <v>59.0937501120509</v>
      </c>
    </row>
    <row r="64" customFormat="false" ht="13.8" hidden="false" customHeight="false" outlineLevel="0" collapsed="false">
      <c r="A64" s="17" t="n">
        <f aca="false">+A63+23.5</f>
        <v>3082.2</v>
      </c>
      <c r="B64" s="22" t="n">
        <f aca="false">+B63+23.5</f>
        <v>-921.799999999999</v>
      </c>
      <c r="C64" s="0" t="n">
        <v>61</v>
      </c>
      <c r="D64" s="23" t="n">
        <f aca="false">15.5129*1.01^((A64-2471.2)/23.5)</f>
        <v>20.0931816884579</v>
      </c>
      <c r="E64" s="7" t="n">
        <f aca="false">+SUM(D62:D64)</f>
        <v>59.6846876131714</v>
      </c>
    </row>
    <row r="65" customFormat="false" ht="13.8" hidden="false" customHeight="false" outlineLevel="0" collapsed="false">
      <c r="A65" s="17" t="n">
        <f aca="false">+A64+23.5</f>
        <v>3105.7</v>
      </c>
      <c r="B65" s="22" t="n">
        <f aca="false">+B64+23.5</f>
        <v>-898.299999999999</v>
      </c>
      <c r="C65" s="0" t="n">
        <v>62</v>
      </c>
      <c r="D65" s="23" t="n">
        <f aca="false">15.5129*1.01^((A65-2471.2)/23.5)</f>
        <v>20.2941135053424</v>
      </c>
      <c r="E65" s="7" t="n">
        <f aca="false">+SUM(D63:D65)</f>
        <v>60.2815344893031</v>
      </c>
    </row>
    <row r="66" customFormat="false" ht="13.8" hidden="false" customHeight="false" outlineLevel="0" collapsed="false">
      <c r="A66" s="17" t="n">
        <f aca="false">+A65+23.5</f>
        <v>3129.2</v>
      </c>
      <c r="B66" s="22" t="n">
        <f aca="false">+B65+23.5</f>
        <v>-874.799999999999</v>
      </c>
      <c r="C66" s="0" t="n">
        <v>63</v>
      </c>
      <c r="D66" s="23" t="n">
        <f aca="false">15.5129*1.01^((A66-2471.2)/23.5)</f>
        <v>20.4970546403959</v>
      </c>
      <c r="E66" s="7" t="n">
        <f aca="false">+SUM(D64:D66)</f>
        <v>60.8843498341962</v>
      </c>
    </row>
    <row r="67" customFormat="false" ht="13.8" hidden="false" customHeight="false" outlineLevel="0" collapsed="false">
      <c r="A67" s="17" t="n">
        <f aca="false">+A66+23.5</f>
        <v>3152.7</v>
      </c>
      <c r="B67" s="22" t="n">
        <f aca="false">+B66+23.5</f>
        <v>-851.299999999999</v>
      </c>
      <c r="C67" s="0" t="n">
        <v>64</v>
      </c>
      <c r="D67" s="23" t="n">
        <f aca="false">15.5129*1.01^((A67-2471.2)/23.5)</f>
        <v>20.7020251867998</v>
      </c>
      <c r="E67" s="7" t="n">
        <f aca="false">+SUM(D65:D67)</f>
        <v>61.4931933325381</v>
      </c>
    </row>
    <row r="68" customFormat="false" ht="13.8" hidden="false" customHeight="false" outlineLevel="0" collapsed="false">
      <c r="A68" s="17" t="n">
        <f aca="false">+A67+23.5</f>
        <v>3176.2</v>
      </c>
      <c r="B68" s="22" t="n">
        <f aca="false">+B67+23.5</f>
        <v>-827.799999999999</v>
      </c>
      <c r="C68" s="0" t="n">
        <v>65</v>
      </c>
      <c r="D68" s="23" t="n">
        <f aca="false">15.5129*1.01^((A68-2471.2)/23.5)</f>
        <v>20.9090454386678</v>
      </c>
      <c r="E68" s="7" t="n">
        <f aca="false">+SUM(D66:D68)</f>
        <v>62.1081252658635</v>
      </c>
    </row>
    <row r="69" customFormat="false" ht="13.8" hidden="false" customHeight="false" outlineLevel="0" collapsed="false">
      <c r="A69" s="17" t="n">
        <f aca="false">+A68+23.5</f>
        <v>3199.7</v>
      </c>
      <c r="B69" s="22" t="n">
        <f aca="false">+B68+23.5</f>
        <v>-804.299999999999</v>
      </c>
      <c r="C69" s="0" t="n">
        <v>66</v>
      </c>
      <c r="D69" s="23" t="n">
        <f aca="false">15.5129*1.01^((A69-2471.2)/23.5)</f>
        <v>21.1181358930545</v>
      </c>
      <c r="E69" s="7" t="n">
        <f aca="false">+SUM(D67:D69)</f>
        <v>62.7292065185221</v>
      </c>
    </row>
    <row r="70" customFormat="false" ht="13.8" hidden="false" customHeight="false" outlineLevel="0" collapsed="false">
      <c r="A70" s="17" t="n">
        <f aca="false">+A69+23.5</f>
        <v>3223.2</v>
      </c>
      <c r="B70" s="22" t="n">
        <f aca="false">+B69+23.5</f>
        <v>-780.799999999999</v>
      </c>
      <c r="C70" s="0" t="n">
        <v>67</v>
      </c>
      <c r="D70" s="23" t="n">
        <f aca="false">15.5129*1.01^((A70-2471.2)/23.5)</f>
        <v>21.329317251985</v>
      </c>
      <c r="E70" s="7" t="n">
        <f aca="false">+SUM(D68:D70)</f>
        <v>63.3564985837074</v>
      </c>
    </row>
    <row r="71" customFormat="false" ht="13.8" hidden="false" customHeight="false" outlineLevel="0" collapsed="false">
      <c r="A71" s="17" t="n">
        <f aca="false">+A70+23.5</f>
        <v>3246.7</v>
      </c>
      <c r="B71" s="22" t="n">
        <f aca="false">+B70+23.5</f>
        <v>-757.299999999999</v>
      </c>
      <c r="C71" s="0" t="n">
        <v>68</v>
      </c>
      <c r="D71" s="23" t="n">
        <f aca="false">15.5129*1.01^((A71-2471.2)/23.5)</f>
        <v>21.5426104245049</v>
      </c>
      <c r="E71" s="7" t="n">
        <f aca="false">+SUM(D69:D71)</f>
        <v>63.9900635695444</v>
      </c>
    </row>
    <row r="72" customFormat="false" ht="13.8" hidden="false" customHeight="false" outlineLevel="0" collapsed="false">
      <c r="A72" s="17" t="n">
        <f aca="false">+A71+23.5</f>
        <v>3270.2</v>
      </c>
      <c r="B72" s="22" t="n">
        <f aca="false">+B71+23.5</f>
        <v>-733.799999999999</v>
      </c>
      <c r="C72" s="0" t="n">
        <v>69</v>
      </c>
      <c r="D72" s="23" t="n">
        <f aca="false">15.5129*1.01^((A72-2471.2)/23.5)</f>
        <v>21.7580365287499</v>
      </c>
      <c r="E72" s="7" t="n">
        <f aca="false">+SUM(D70:D72)</f>
        <v>64.6299642052399</v>
      </c>
    </row>
    <row r="73" customFormat="false" ht="13.8" hidden="false" customHeight="false" outlineLevel="0" collapsed="false">
      <c r="A73" s="17" t="n">
        <f aca="false">+A72+23.5</f>
        <v>3293.7</v>
      </c>
      <c r="B73" s="22" t="n">
        <f aca="false">+B72+23.5</f>
        <v>-710.299999999999</v>
      </c>
      <c r="C73" s="0" t="n">
        <v>70</v>
      </c>
      <c r="D73" s="23" t="n">
        <f aca="false">15.5129*1.01^((A73-2471.2)/23.5)</f>
        <v>21.9756168940374</v>
      </c>
      <c r="E73" s="7" t="n">
        <f aca="false">+SUM(D71:D73)</f>
        <v>65.2762638472923</v>
      </c>
    </row>
    <row r="74" customFormat="false" ht="13.8" hidden="false" customHeight="false" outlineLevel="0" collapsed="false">
      <c r="A74" s="17" t="n">
        <f aca="false">+A73+23.5</f>
        <v>3317.2</v>
      </c>
      <c r="B74" s="22" t="n">
        <f aca="false">+B73+23.5</f>
        <v>-686.799999999999</v>
      </c>
      <c r="C74" s="0" t="n">
        <v>71</v>
      </c>
      <c r="D74" s="23" t="n">
        <f aca="false">15.5129*1.01^((A74-2471.2)/23.5)</f>
        <v>22.1953730629778</v>
      </c>
      <c r="E74" s="7" t="n">
        <f aca="false">+SUM(D72:D74)</f>
        <v>65.9290264857652</v>
      </c>
    </row>
    <row r="75" customFormat="false" ht="13.8" hidden="false" customHeight="false" outlineLevel="0" collapsed="false">
      <c r="A75" s="17" t="n">
        <f aca="false">+A74+23.5</f>
        <v>3340.7</v>
      </c>
      <c r="B75" s="22" t="n">
        <f aca="false">+B74+23.5</f>
        <v>-663.299999999999</v>
      </c>
      <c r="C75" s="0" t="n">
        <v>72</v>
      </c>
      <c r="D75" s="23" t="n">
        <f aca="false">15.5129*1.01^((A75-2471.2)/23.5)</f>
        <v>22.4173267936076</v>
      </c>
      <c r="E75" s="7" t="n">
        <f aca="false">+SUM(D73:D75)</f>
        <v>66.5883167506229</v>
      </c>
    </row>
    <row r="76" customFormat="false" ht="13.8" hidden="false" customHeight="false" outlineLevel="0" collapsed="false">
      <c r="A76" s="17" t="n">
        <f aca="false">+A75+23.5</f>
        <v>3364.2</v>
      </c>
      <c r="B76" s="22" t="n">
        <f aca="false">+B75+23.5</f>
        <v>-639.799999999999</v>
      </c>
      <c r="C76" s="0" t="n">
        <v>73</v>
      </c>
      <c r="D76" s="23" t="n">
        <f aca="false">15.5129*1.01^((A76-2471.2)/23.5)</f>
        <v>22.6415000615437</v>
      </c>
      <c r="E76" s="7" t="n">
        <f aca="false">+SUM(D74:D76)</f>
        <v>67.2541999181291</v>
      </c>
    </row>
    <row r="77" customFormat="false" ht="13.8" hidden="false" customHeight="false" outlineLevel="0" collapsed="false">
      <c r="A77" s="17" t="n">
        <f aca="false">+A76+23.5</f>
        <v>3387.7</v>
      </c>
      <c r="B77" s="22" t="n">
        <f aca="false">+B76+23.5</f>
        <v>-616.299999999999</v>
      </c>
      <c r="C77" s="0" t="n">
        <v>74</v>
      </c>
      <c r="D77" s="23" t="n">
        <f aca="false">15.5129*1.01^((A77-2471.2)/23.5)</f>
        <v>22.8679150621591</v>
      </c>
      <c r="E77" s="7" t="n">
        <f aca="false">+SUM(D75:D77)</f>
        <v>67.9267419173104</v>
      </c>
    </row>
    <row r="78" customFormat="false" ht="13.8" hidden="false" customHeight="false" outlineLevel="0" collapsed="false">
      <c r="A78" s="17" t="n">
        <f aca="false">+A77+23.5</f>
        <v>3411.2</v>
      </c>
      <c r="B78" s="22" t="n">
        <f aca="false">+B77+23.5</f>
        <v>-592.799999999999</v>
      </c>
      <c r="C78" s="0" t="n">
        <v>75</v>
      </c>
      <c r="D78" s="23" t="n">
        <f aca="false">15.5129*1.01^((A78-2471.2)/23.5)</f>
        <v>23.0965942127807</v>
      </c>
      <c r="E78" s="7" t="n">
        <f aca="false">+SUM(D76:D78)</f>
        <v>68.6060093364835</v>
      </c>
    </row>
    <row r="79" customFormat="false" ht="13.8" hidden="false" customHeight="false" outlineLevel="0" collapsed="false">
      <c r="A79" s="17" t="n">
        <f aca="false">+A78+23.5</f>
        <v>3434.7</v>
      </c>
      <c r="B79" s="22" t="n">
        <f aca="false">+B78+23.5</f>
        <v>-569.299999999999</v>
      </c>
      <c r="C79" s="0" t="n">
        <v>76</v>
      </c>
      <c r="D79" s="23" t="n">
        <f aca="false">15.5129*1.01^((A79-2471.2)/23.5)</f>
        <v>23.3275601549085</v>
      </c>
      <c r="E79" s="7" t="n">
        <f aca="false">+SUM(D77:D79)</f>
        <v>69.2920694298483</v>
      </c>
    </row>
    <row r="80" customFormat="false" ht="13.8" hidden="false" customHeight="false" outlineLevel="0" collapsed="false">
      <c r="A80" s="17" t="n">
        <f aca="false">+A79+23.5</f>
        <v>3458.2</v>
      </c>
      <c r="B80" s="22" t="n">
        <f aca="false">+B79+23.5</f>
        <v>-545.799999999999</v>
      </c>
      <c r="C80" s="0" t="n">
        <v>77</v>
      </c>
      <c r="D80" s="23" t="n">
        <f aca="false">15.5129*1.01^((A80-2471.2)/23.5)</f>
        <v>23.5608357564576</v>
      </c>
      <c r="E80" s="7" t="n">
        <f aca="false">+SUM(D78:D80)</f>
        <v>69.9849901241468</v>
      </c>
    </row>
    <row r="81" customFormat="false" ht="13.8" hidden="false" customHeight="false" outlineLevel="0" collapsed="false">
      <c r="A81" s="17" t="n">
        <f aca="false">+A80+23.5</f>
        <v>3481.7</v>
      </c>
      <c r="B81" s="22" t="n">
        <f aca="false">+B80+23.5</f>
        <v>-522.299999999999</v>
      </c>
      <c r="C81" s="0" t="n">
        <v>78</v>
      </c>
      <c r="D81" s="23" t="n">
        <f aca="false">15.5129*1.01^((A81-2471.2)/23.5)</f>
        <v>23.7964441140222</v>
      </c>
      <c r="E81" s="7" t="n">
        <f aca="false">+SUM(D79:D81)</f>
        <v>70.6848400253883</v>
      </c>
    </row>
    <row r="82" customFormat="false" ht="13.8" hidden="false" customHeight="false" outlineLevel="0" collapsed="false">
      <c r="A82" s="17" t="n">
        <f aca="false">+A81+23.5</f>
        <v>3505.2</v>
      </c>
      <c r="B82" s="22" t="n">
        <f aca="false">+B81+23.5</f>
        <v>-498.799999999999</v>
      </c>
      <c r="C82" s="0" t="n">
        <v>79</v>
      </c>
      <c r="D82" s="23" t="n">
        <f aca="false">15.5129*1.01^((A82-2471.2)/23.5)</f>
        <v>24.0344085551624</v>
      </c>
      <c r="E82" s="7" t="n">
        <f aca="false">+SUM(D80:D82)</f>
        <v>71.3916884256421</v>
      </c>
    </row>
    <row r="83" customFormat="false" ht="13.8" hidden="false" customHeight="false" outlineLevel="0" collapsed="false">
      <c r="A83" s="17" t="n">
        <f aca="false">+A82+23.5</f>
        <v>3528.7</v>
      </c>
      <c r="B83" s="22" t="n">
        <f aca="false">+B82+23.5</f>
        <v>-475.299999999999</v>
      </c>
      <c r="C83" s="0" t="n">
        <v>80</v>
      </c>
      <c r="D83" s="23" t="n">
        <f aca="false">15.5129*1.01^((A83-2471.2)/23.5)</f>
        <v>24.274752640714</v>
      </c>
      <c r="E83" s="7" t="n">
        <f aca="false">+SUM(D81:D83)</f>
        <v>72.1056053098986</v>
      </c>
    </row>
    <row r="84" customFormat="false" ht="13.8" hidden="false" customHeight="false" outlineLevel="0" collapsed="false">
      <c r="A84" s="17" t="n">
        <f aca="false">+A83+23.5</f>
        <v>3552.2</v>
      </c>
      <c r="B84" s="22" t="n">
        <f aca="false">+B83+23.5</f>
        <v>-451.799999999999</v>
      </c>
      <c r="C84" s="0" t="n">
        <v>81</v>
      </c>
      <c r="D84" s="23" t="n">
        <f aca="false">15.5129*1.01^((A84-2471.2)/23.5)</f>
        <v>24.5175001671212</v>
      </c>
      <c r="E84" s="7" t="n">
        <f aca="false">+SUM(D82:D84)</f>
        <v>72.8266613629976</v>
      </c>
    </row>
    <row r="85" customFormat="false" ht="13.8" hidden="false" customHeight="false" outlineLevel="0" collapsed="false">
      <c r="A85" s="17" t="n">
        <f aca="false">+A84+23.5</f>
        <v>3575.7</v>
      </c>
      <c r="B85" s="22" t="n">
        <f aca="false">+B84+23.5</f>
        <v>-428.299999999999</v>
      </c>
      <c r="C85" s="0" t="n">
        <v>82</v>
      </c>
      <c r="D85" s="23" t="n">
        <f aca="false">15.5129*1.01^((A85-2471.2)/23.5)</f>
        <v>24.7626751687924</v>
      </c>
      <c r="E85" s="7" t="n">
        <f aca="false">+SUM(D83:D85)</f>
        <v>73.5549279766275</v>
      </c>
    </row>
    <row r="86" customFormat="false" ht="13.8" hidden="false" customHeight="false" outlineLevel="0" collapsed="false">
      <c r="A86" s="17" t="n">
        <f aca="false">+A85+23.5</f>
        <v>3599.2</v>
      </c>
      <c r="B86" s="22" t="n">
        <f aca="false">+B85+23.5</f>
        <v>-404.799999999999</v>
      </c>
      <c r="C86" s="0" t="n">
        <v>83</v>
      </c>
      <c r="D86" s="23" t="n">
        <f aca="false">15.5129*1.01^((A86-2471.2)/23.5)</f>
        <v>25.0103019204803</v>
      </c>
      <c r="E86" s="7" t="n">
        <f aca="false">+SUM(D84:D86)</f>
        <v>74.2904772563938</v>
      </c>
    </row>
    <row r="87" customFormat="false" ht="13.8" hidden="false" customHeight="false" outlineLevel="0" collapsed="false">
      <c r="A87" s="17" t="n">
        <f aca="false">+A86+23.5</f>
        <v>3622.7</v>
      </c>
      <c r="B87" s="22" t="n">
        <f aca="false">+B86+23.5</f>
        <v>-381.299999999999</v>
      </c>
      <c r="C87" s="0" t="n">
        <v>84</v>
      </c>
      <c r="D87" s="23" t="n">
        <f aca="false">15.5129*1.01^((A87-2471.2)/23.5)</f>
        <v>25.2604049396851</v>
      </c>
      <c r="E87" s="7" t="n">
        <f aca="false">+SUM(D85:D87)</f>
        <v>75.0333820289577</v>
      </c>
    </row>
    <row r="88" customFormat="false" ht="13.8" hidden="false" customHeight="false" outlineLevel="0" collapsed="false">
      <c r="A88" s="17" t="n">
        <f aca="false">+A87+23.5</f>
        <v>3646.2</v>
      </c>
      <c r="B88" s="22" t="n">
        <f aca="false">+B87+23.5</f>
        <v>-357.799999999999</v>
      </c>
      <c r="C88" s="0" t="n">
        <v>85</v>
      </c>
      <c r="D88" s="23" t="n">
        <f aca="false">15.5129*1.01^((A88-2471.2)/23.5)</f>
        <v>25.5130089890819</v>
      </c>
      <c r="E88" s="7" t="n">
        <f aca="false">+SUM(D86:D88)</f>
        <v>75.7837158492473</v>
      </c>
    </row>
    <row r="89" customFormat="false" ht="13.8" hidden="false" customHeight="false" outlineLevel="0" collapsed="false">
      <c r="A89" s="17" t="n">
        <f aca="false">+A88+23.5</f>
        <v>3669.7</v>
      </c>
      <c r="B89" s="22" t="n">
        <f aca="false">+B88+23.5</f>
        <v>-334.299999999999</v>
      </c>
      <c r="C89" s="0" t="n">
        <v>86</v>
      </c>
      <c r="D89" s="23" t="n">
        <f aca="false">15.5129*1.01^((A89-2471.2)/23.5)</f>
        <v>25.7681390789728</v>
      </c>
      <c r="E89" s="7" t="n">
        <f aca="false">+SUM(D87:D89)</f>
        <v>76.5415530077398</v>
      </c>
    </row>
    <row r="90" customFormat="false" ht="13.8" hidden="false" customHeight="false" outlineLevel="0" collapsed="false">
      <c r="A90" s="17" t="n">
        <f aca="false">+A89+23.5</f>
        <v>3693.2</v>
      </c>
      <c r="B90" s="22" t="n">
        <f aca="false">+B89+23.5</f>
        <v>-310.799999999999</v>
      </c>
      <c r="C90" s="0" t="n">
        <v>87</v>
      </c>
      <c r="D90" s="23" t="n">
        <f aca="false">15.5129*1.01^((A90-2471.2)/23.5)</f>
        <v>26.0258204697625</v>
      </c>
      <c r="E90" s="7" t="n">
        <f aca="false">+SUM(D88:D90)</f>
        <v>77.3069685378172</v>
      </c>
    </row>
    <row r="91" customFormat="false" ht="13.8" hidden="false" customHeight="false" outlineLevel="0" collapsed="false">
      <c r="A91" s="17" t="n">
        <f aca="false">+A90+23.5</f>
        <v>3716.7</v>
      </c>
      <c r="B91" s="22" t="n">
        <f aca="false">+B90+23.5</f>
        <v>-287.299999999999</v>
      </c>
      <c r="C91" s="0" t="n">
        <v>88</v>
      </c>
      <c r="D91" s="23" t="n">
        <f aca="false">15.5129*1.01^((A91-2471.2)/23.5)</f>
        <v>26.2860786744601</v>
      </c>
      <c r="E91" s="7" t="n">
        <f aca="false">+SUM(D89:D91)</f>
        <v>78.0800382231954</v>
      </c>
    </row>
    <row r="92" customFormat="false" ht="13.8" hidden="false" customHeight="false" outlineLevel="0" collapsed="false">
      <c r="A92" s="17" t="n">
        <f aca="false">+A91+23.5</f>
        <v>3740.2</v>
      </c>
      <c r="B92" s="22" t="n">
        <f aca="false">+B91+23.5</f>
        <v>-263.799999999999</v>
      </c>
      <c r="C92" s="0" t="n">
        <v>89</v>
      </c>
      <c r="D92" s="23" t="n">
        <f aca="false">15.5129*1.01^((A92-2471.2)/23.5)</f>
        <v>26.5489394612047</v>
      </c>
      <c r="E92" s="7" t="n">
        <f aca="false">+SUM(D90:D92)</f>
        <v>78.8608386054273</v>
      </c>
    </row>
    <row r="93" customFormat="false" ht="13.8" hidden="false" customHeight="false" outlineLevel="0" collapsed="false">
      <c r="A93" s="17" t="n">
        <f aca="false">+A92+23.5</f>
        <v>3763.7</v>
      </c>
      <c r="B93" s="22" t="n">
        <f aca="false">+B92+23.5</f>
        <v>-240.299999999999</v>
      </c>
      <c r="C93" s="0" t="n">
        <v>90</v>
      </c>
      <c r="D93" s="23" t="n">
        <f aca="false">15.5129*1.01^((A93-2471.2)/23.5)</f>
        <v>26.8144288558168</v>
      </c>
      <c r="E93" s="7" t="n">
        <f aca="false">+SUM(D91:D93)</f>
        <v>79.6494469914816</v>
      </c>
    </row>
    <row r="94" customFormat="false" ht="13.8" hidden="false" customHeight="false" outlineLevel="0" collapsed="false">
      <c r="A94" s="17" t="n">
        <f aca="false">+A93+23.5</f>
        <v>3787.2</v>
      </c>
      <c r="B94" s="22" t="n">
        <f aca="false">+B93+23.5</f>
        <v>-216.799999999999</v>
      </c>
      <c r="C94" s="0" t="n">
        <v>91</v>
      </c>
      <c r="D94" s="23" t="n">
        <f aca="false">15.5129*1.01^((A94-2471.2)/23.5)</f>
        <v>27.0825731443749</v>
      </c>
      <c r="E94" s="7" t="n">
        <f aca="false">+SUM(D92:D94)</f>
        <v>80.4459414613964</v>
      </c>
    </row>
    <row r="95" customFormat="false" ht="13.8" hidden="false" customHeight="false" outlineLevel="0" collapsed="false">
      <c r="A95" s="17" t="n">
        <f aca="false">+A94+23.5</f>
        <v>3810.7</v>
      </c>
      <c r="B95" s="22" t="n">
        <f aca="false">+B94+23.5</f>
        <v>-193.299999999999</v>
      </c>
      <c r="C95" s="0" t="n">
        <v>92</v>
      </c>
      <c r="D95" s="23" t="n">
        <f aca="false">15.5129*1.01^((A95-2471.2)/23.5)</f>
        <v>27.3533988758187</v>
      </c>
      <c r="E95" s="7" t="n">
        <f aca="false">+SUM(D93:D95)</f>
        <v>81.2504008760104</v>
      </c>
    </row>
    <row r="96" customFormat="false" ht="13.8" hidden="false" customHeight="false" outlineLevel="0" collapsed="false">
      <c r="A96" s="17" t="n">
        <f aca="false">+A95+23.5</f>
        <v>3834.2</v>
      </c>
      <c r="B96" s="22" t="n">
        <f aca="false">+B95+23.5</f>
        <v>-169.799999999999</v>
      </c>
      <c r="C96" s="0" t="n">
        <v>93</v>
      </c>
      <c r="D96" s="23" t="n">
        <f aca="false">15.5129*1.01^((A96-2471.2)/23.5)</f>
        <v>27.6269328645769</v>
      </c>
      <c r="E96" s="7" t="n">
        <f aca="false">+SUM(D94:D96)</f>
        <v>82.0629048847705</v>
      </c>
    </row>
    <row r="97" customFormat="false" ht="13.8" hidden="false" customHeight="false" outlineLevel="0" collapsed="false">
      <c r="A97" s="17" t="n">
        <f aca="false">+A96+23.5</f>
        <v>3857.7</v>
      </c>
      <c r="B97" s="22" t="n">
        <f aca="false">+B96+23.5</f>
        <v>-146.299999999999</v>
      </c>
      <c r="C97" s="0" t="n">
        <v>94</v>
      </c>
      <c r="D97" s="23" t="n">
        <f aca="false">15.5129*1.01^((A97-2471.2)/23.5)</f>
        <v>27.9032021932226</v>
      </c>
      <c r="E97" s="7" t="n">
        <f aca="false">+SUM(D95:D97)</f>
        <v>82.8835339336182</v>
      </c>
    </row>
    <row r="98" customFormat="false" ht="13.8" hidden="false" customHeight="false" outlineLevel="0" collapsed="false">
      <c r="A98" s="17" t="n">
        <f aca="false">+A97+23.5</f>
        <v>3881.2</v>
      </c>
      <c r="B98" s="22" t="n">
        <f aca="false">+B97+23.5</f>
        <v>-122.799999999999</v>
      </c>
      <c r="C98" s="0" t="n">
        <v>95</v>
      </c>
      <c r="D98" s="23" t="n">
        <f aca="false">15.5129*1.01^((A98-2471.2)/23.5)</f>
        <v>28.1822342151549</v>
      </c>
      <c r="E98" s="7" t="n">
        <f aca="false">+SUM(D96:D98)</f>
        <v>83.7123692729544</v>
      </c>
    </row>
    <row r="99" customFormat="false" ht="13.8" hidden="false" customHeight="false" outlineLevel="0" collapsed="false">
      <c r="A99" s="17" t="n">
        <f aca="false">+A98+23.5</f>
        <v>3904.7</v>
      </c>
      <c r="B99" s="22" t="n">
        <f aca="false">+B98+23.5</f>
        <v>-99.2999999999993</v>
      </c>
      <c r="C99" s="0" t="n">
        <v>96</v>
      </c>
      <c r="D99" s="23" t="n">
        <f aca="false">15.5129*1.01^((A99-2471.2)/23.5)</f>
        <v>28.4640565573064</v>
      </c>
      <c r="E99" s="7" t="n">
        <f aca="false">+SUM(D97:D99)</f>
        <v>84.5494929656839</v>
      </c>
    </row>
    <row r="100" customFormat="false" ht="13.8" hidden="false" customHeight="false" outlineLevel="0" collapsed="false">
      <c r="A100" s="17" t="n">
        <f aca="false">+A99+23.5</f>
        <v>3928.2</v>
      </c>
      <c r="B100" s="22" t="n">
        <f aca="false">+B99+23.5</f>
        <v>-75.7999999999993</v>
      </c>
      <c r="C100" s="0" t="n">
        <v>97</v>
      </c>
      <c r="D100" s="23" t="n">
        <f aca="false">15.5129*1.01^((A100-2471.2)/23.5)</f>
        <v>28.7486971228795</v>
      </c>
      <c r="E100" s="7" t="n">
        <f aca="false">+SUM(D98:D100)</f>
        <v>85.3949878953408</v>
      </c>
    </row>
    <row r="101" customFormat="false" ht="13.8" hidden="false" customHeight="false" outlineLevel="0" collapsed="false">
      <c r="A101" s="17" t="n">
        <f aca="false">+A100+23.5</f>
        <v>3951.7</v>
      </c>
      <c r="B101" s="22" t="n">
        <f aca="false">+B100+23.5</f>
        <v>-52.2999999999993</v>
      </c>
      <c r="C101" s="0" t="n">
        <v>98</v>
      </c>
      <c r="D101" s="23" t="n">
        <f aca="false">15.5129*1.01^((A101-2471.2)/23.5)</f>
        <v>29.0361840941083</v>
      </c>
      <c r="E101" s="7" t="n">
        <f aca="false">+SUM(D99:D101)</f>
        <v>86.2489377742942</v>
      </c>
    </row>
    <row r="102" customFormat="false" ht="13.8" hidden="false" customHeight="false" outlineLevel="0" collapsed="false">
      <c r="A102" s="17" t="n">
        <f aca="false">+A101+23.5</f>
        <v>3975.2</v>
      </c>
      <c r="B102" s="22" t="n">
        <f aca="false">+B101+23.5</f>
        <v>-28.7999999999993</v>
      </c>
      <c r="C102" s="0" t="n">
        <v>99</v>
      </c>
      <c r="D102" s="23" t="n">
        <f aca="false">15.5129*1.01^((A102-2471.2)/23.5)</f>
        <v>29.3265459350494</v>
      </c>
      <c r="E102" s="7" t="n">
        <f aca="false">+SUM(D100:D102)</f>
        <v>87.1114271520371</v>
      </c>
    </row>
    <row r="103" customFormat="false" ht="13.8" hidden="false" customHeight="false" outlineLevel="0" collapsed="false">
      <c r="A103" s="17" t="n">
        <f aca="false">+A102+23.5</f>
        <v>3998.7</v>
      </c>
      <c r="B103" s="22" t="n">
        <f aca="false">+B102+23.5</f>
        <v>-5.29999999999927</v>
      </c>
      <c r="C103" s="0" t="n">
        <v>100</v>
      </c>
      <c r="D103" s="23" t="n">
        <f aca="false">15.5129*1.01^((A103-2471.2)/23.5)</f>
        <v>29.6198113943999</v>
      </c>
      <c r="E103" s="7" t="n">
        <f aca="false">+SUM(D101:D103)</f>
        <v>87.9825414235575</v>
      </c>
    </row>
    <row r="104" customFormat="false" ht="13.8" hidden="false" customHeight="false" outlineLevel="0" collapsed="false">
      <c r="A104" s="17" t="n">
        <f aca="false">+A103+23.5</f>
        <v>4022.2</v>
      </c>
      <c r="B104" s="22" t="n">
        <f aca="false">+B103+23.5</f>
        <v>18.2000000000007</v>
      </c>
      <c r="C104" s="0" t="n">
        <v>101</v>
      </c>
      <c r="D104" s="23" t="n">
        <f aca="false">15.5129*1.01^((A104-2471.2)/23.5)</f>
        <v>29.9160095083438</v>
      </c>
      <c r="E104" s="7" t="n">
        <f aca="false">+SUM(D102:D104)</f>
        <v>88.8623668377931</v>
      </c>
    </row>
    <row r="105" customFormat="false" ht="13.8" hidden="false" customHeight="false" outlineLevel="0" collapsed="false">
      <c r="A105" s="17" t="n">
        <f aca="false">+A104+23.5</f>
        <v>4045.7</v>
      </c>
      <c r="B105" s="22" t="n">
        <f aca="false">+B104+23.5</f>
        <v>41.7000000000007</v>
      </c>
      <c r="C105" s="0" t="n">
        <v>102</v>
      </c>
      <c r="D105" s="23" t="n">
        <f aca="false">29.916*1.012^((A105-4022.2)/23.5)</f>
        <v>30.274992</v>
      </c>
      <c r="E105" s="7" t="n">
        <f aca="false">+SUM(D103:D105)</f>
        <v>89.8108129027437</v>
      </c>
      <c r="G105" s="9" t="s">
        <v>34</v>
      </c>
    </row>
    <row r="106" customFormat="false" ht="13.8" hidden="false" customHeight="false" outlineLevel="0" collapsed="false">
      <c r="A106" s="17" t="n">
        <f aca="false">+A105+23.5</f>
        <v>4069.2</v>
      </c>
      <c r="B106" s="22" t="n">
        <f aca="false">+B105+23.5</f>
        <v>65.2000000000007</v>
      </c>
      <c r="C106" s="0" t="n">
        <v>103</v>
      </c>
      <c r="D106" s="23" t="n">
        <f aca="false">29.916*1.012^((A106-4022.2)/23.5)</f>
        <v>30.638291904</v>
      </c>
      <c r="E106" s="7" t="n">
        <f aca="false">+SUM(D104:D106)</f>
        <v>90.8292934123438</v>
      </c>
      <c r="G106" s="9" t="s">
        <v>35</v>
      </c>
    </row>
    <row r="107" customFormat="false" ht="13.8" hidden="false" customHeight="false" outlineLevel="0" collapsed="false">
      <c r="A107" s="17" t="n">
        <f aca="false">+A106+23.5</f>
        <v>4092.7</v>
      </c>
      <c r="B107" s="22" t="n">
        <f aca="false">+B106+23.5</f>
        <v>88.7000000000007</v>
      </c>
      <c r="C107" s="0" t="n">
        <v>104</v>
      </c>
      <c r="D107" s="23" t="n">
        <f aca="false">29.916*1.012^((A107-4022.2)/23.5)</f>
        <v>31.005951406848</v>
      </c>
      <c r="E107" s="7" t="n">
        <f aca="false">+SUM(D105:D107)</f>
        <v>91.9192353108479</v>
      </c>
      <c r="G107" s="25" t="s">
        <v>36</v>
      </c>
    </row>
    <row r="108" customFormat="false" ht="13.8" hidden="false" customHeight="false" outlineLevel="0" collapsed="false">
      <c r="A108" s="17" t="n">
        <f aca="false">+A107+23.5</f>
        <v>4116.2</v>
      </c>
      <c r="B108" s="22" t="n">
        <f aca="false">+B107+23.5</f>
        <v>112.200000000001</v>
      </c>
      <c r="C108" s="0" t="n">
        <v>105</v>
      </c>
      <c r="D108" s="23" t="n">
        <f aca="false">29.916*1.012^((A108-4022.2)/23.5)</f>
        <v>31.3780228237301</v>
      </c>
      <c r="E108" s="7" t="n">
        <f aca="false">+SUM(D106:D108)</f>
        <v>93.0222661345781</v>
      </c>
      <c r="G108" s="25" t="s">
        <v>31</v>
      </c>
    </row>
    <row r="109" customFormat="false" ht="13.8" hidden="false" customHeight="false" outlineLevel="0" collapsed="false">
      <c r="A109" s="17" t="n">
        <f aca="false">+A108+23.5</f>
        <v>4139.7</v>
      </c>
      <c r="B109" s="22" t="n">
        <f aca="false">+B108+23.5</f>
        <v>135.700000000001</v>
      </c>
      <c r="C109" s="0" t="n">
        <v>106</v>
      </c>
      <c r="D109" s="23" t="n">
        <f aca="false">29.916*1.012^((A109-4022.2)/23.5)</f>
        <v>31.7545590976149</v>
      </c>
      <c r="E109" s="7" t="n">
        <f aca="false">+SUM(D107:D109)</f>
        <v>94.138533328193</v>
      </c>
      <c r="G109" s="25" t="s">
        <v>32</v>
      </c>
    </row>
    <row r="110" customFormat="false" ht="13.8" hidden="false" customHeight="false" outlineLevel="0" collapsed="false">
      <c r="A110" s="17" t="n">
        <f aca="false">+A109+23.5</f>
        <v>4163.2</v>
      </c>
      <c r="B110" s="22" t="n">
        <f aca="false">+B109+23.5</f>
        <v>159.200000000001</v>
      </c>
      <c r="C110" s="0" t="n">
        <v>107</v>
      </c>
      <c r="D110" s="23" t="n">
        <f aca="false">29.916*1.012^((A110-4022.2)/23.5)</f>
        <v>32.1356138067863</v>
      </c>
      <c r="E110" s="7" t="n">
        <f aca="false">+SUM(D108:D110)</f>
        <v>95.2681957281313</v>
      </c>
      <c r="G110" s="25" t="s">
        <v>33</v>
      </c>
    </row>
    <row r="111" customFormat="false" ht="13.8" hidden="false" customHeight="false" outlineLevel="0" collapsed="false">
      <c r="A111" s="17" t="n">
        <f aca="false">+A110+23.5</f>
        <v>4186.7</v>
      </c>
      <c r="B111" s="22" t="n">
        <f aca="false">+B110+23.5</f>
        <v>182.700000000001</v>
      </c>
      <c r="C111" s="0" t="n">
        <v>108</v>
      </c>
      <c r="D111" s="23" t="n">
        <f aca="false">29.916*1.012^((A111-4022.2)/23.5)</f>
        <v>32.5212411724677</v>
      </c>
      <c r="E111" s="7" t="n">
        <f aca="false">+SUM(D109:D111)</f>
        <v>96.4114140768689</v>
      </c>
      <c r="G111" s="16"/>
      <c r="H111" s="0" t="n">
        <f aca="false">23.5*3</f>
        <v>70.5</v>
      </c>
    </row>
    <row r="112" customFormat="false" ht="13.8" hidden="false" customHeight="false" outlineLevel="0" collapsed="false">
      <c r="A112" s="17" t="n">
        <f aca="false">+A111+23.5</f>
        <v>4210.2</v>
      </c>
      <c r="B112" s="22" t="n">
        <f aca="false">+B111+23.5</f>
        <v>206.200000000001</v>
      </c>
      <c r="C112" s="0" t="n">
        <v>109</v>
      </c>
      <c r="D112" s="23" t="n">
        <f aca="false">29.916*1.012^((A112-4022.2)/23.5)</f>
        <v>32.9114960665373</v>
      </c>
      <c r="E112" s="7" t="n">
        <f aca="false">+SUM(D110:D112)</f>
        <v>97.5683510457913</v>
      </c>
    </row>
    <row r="113" customFormat="false" ht="13.8" hidden="false" customHeight="false" outlineLevel="0" collapsed="false">
      <c r="A113" s="17" t="n">
        <f aca="false">+A112+23.5</f>
        <v>4233.7</v>
      </c>
      <c r="B113" s="22" t="n">
        <f aca="false">+B112+23.5</f>
        <v>229.700000000001</v>
      </c>
      <c r="C113" s="0" t="n">
        <v>110</v>
      </c>
      <c r="D113" s="23" t="n">
        <f aca="false">29.916*1.012^((A113-4022.2)/23.5)</f>
        <v>33.3064340193358</v>
      </c>
      <c r="E113" s="7" t="n">
        <f aca="false">+SUM(D111:D113)</f>
        <v>98.7391712583408</v>
      </c>
    </row>
    <row r="114" customFormat="false" ht="13.8" hidden="false" customHeight="false" outlineLevel="0" collapsed="false">
      <c r="A114" s="17" t="n">
        <f aca="false">+A113+23.5</f>
        <v>4257.2</v>
      </c>
      <c r="B114" s="22" t="n">
        <f aca="false">+B113+23.5</f>
        <v>253.200000000001</v>
      </c>
      <c r="C114" s="0" t="n">
        <v>111</v>
      </c>
      <c r="D114" s="23" t="n">
        <f aca="false">29.916*1.012^((A114-4022.2)/23.5)</f>
        <v>33.7061112275678</v>
      </c>
      <c r="E114" s="7" t="n">
        <f aca="false">+SUM(D112:D114)</f>
        <v>99.9240413134409</v>
      </c>
    </row>
    <row r="115" customFormat="false" ht="13.8" hidden="false" customHeight="false" outlineLevel="0" collapsed="false">
      <c r="A115" s="17" t="n">
        <f aca="false">+A114+23.5</f>
        <v>4280.7</v>
      </c>
      <c r="B115" s="22" t="n">
        <f aca="false">+B114+23.5</f>
        <v>276.700000000001</v>
      </c>
      <c r="C115" s="0" t="n">
        <v>112</v>
      </c>
      <c r="D115" s="23" t="n">
        <f aca="false">29.916*1.012^((A115-4022.2)/23.5)</f>
        <v>34.1105845622986</v>
      </c>
      <c r="E115" s="7" t="n">
        <f aca="false">+SUM(D113:D115)</f>
        <v>101.123129809202</v>
      </c>
    </row>
    <row r="116" customFormat="false" ht="13.8" hidden="false" customHeight="false" outlineLevel="0" collapsed="false">
      <c r="A116" s="17" t="n">
        <f aca="false">+A115+23.5</f>
        <v>4304.2</v>
      </c>
      <c r="B116" s="22" t="n">
        <f aca="false">+B115+23.5</f>
        <v>300.200000000001</v>
      </c>
      <c r="C116" s="0" t="n">
        <v>113</v>
      </c>
      <c r="D116" s="23" t="n">
        <f aca="false">29.916*1.012^((A116-4022.2)/23.5)</f>
        <v>34.5199115770462</v>
      </c>
      <c r="E116" s="7" t="n">
        <f aca="false">+SUM(D114:D116)</f>
        <v>102.336607366913</v>
      </c>
    </row>
    <row r="117" customFormat="false" ht="13.8" hidden="false" customHeight="false" outlineLevel="0" collapsed="false">
      <c r="A117" s="17" t="n">
        <f aca="false">+A116+23.5</f>
        <v>4327.7</v>
      </c>
      <c r="B117" s="22" t="n">
        <f aca="false">+B116+23.5</f>
        <v>323.700000000001</v>
      </c>
      <c r="C117" s="0" t="n">
        <v>114</v>
      </c>
      <c r="D117" s="23" t="n">
        <f aca="false">29.916*1.012^((A117-4022.2)/23.5)</f>
        <v>34.9341505159708</v>
      </c>
      <c r="E117" s="7" t="n">
        <f aca="false">+SUM(D115:D117)</f>
        <v>103.564646655316</v>
      </c>
    </row>
    <row r="118" customFormat="false" ht="13.8" hidden="false" customHeight="false" outlineLevel="0" collapsed="false">
      <c r="A118" s="17" t="n">
        <f aca="false">+A117+23.5</f>
        <v>4351.2</v>
      </c>
      <c r="B118" s="22" t="n">
        <f aca="false">+B117+23.5</f>
        <v>347.200000000001</v>
      </c>
      <c r="C118" s="0" t="n">
        <v>115</v>
      </c>
      <c r="D118" s="23" t="n">
        <f aca="false">29.916*1.012^((A118-4022.2)/23.5)</f>
        <v>35.3533603221624</v>
      </c>
      <c r="E118" s="7" t="n">
        <f aca="false">+SUM(D116:D118)</f>
        <v>104.807422415179</v>
      </c>
    </row>
    <row r="119" customFormat="false" ht="13.8" hidden="false" customHeight="false" outlineLevel="0" collapsed="false">
      <c r="A119" s="17" t="n">
        <f aca="false">+A118+23.5</f>
        <v>4374.7</v>
      </c>
      <c r="B119" s="22" t="n">
        <f aca="false">+B118+23.5</f>
        <v>370.700000000001</v>
      </c>
      <c r="C119" s="0" t="n">
        <v>116</v>
      </c>
      <c r="D119" s="23" t="n">
        <f aca="false">29.916*1.012^((A119-4022.2)/23.5)</f>
        <v>35.7776006460284</v>
      </c>
      <c r="E119" s="7" t="n">
        <f aca="false">+SUM(D117:D119)</f>
        <v>106.065111484162</v>
      </c>
    </row>
    <row r="120" customFormat="false" ht="13.8" hidden="false" customHeight="false" outlineLevel="0" collapsed="false">
      <c r="A120" s="17" t="n">
        <f aca="false">+A119+23.5</f>
        <v>4398.2</v>
      </c>
      <c r="B120" s="22" t="n">
        <f aca="false">+B119+23.5</f>
        <v>394.200000000001</v>
      </c>
      <c r="C120" s="0" t="n">
        <v>117</v>
      </c>
      <c r="D120" s="23" t="n">
        <f aca="false">29.916*1.012^((A120-4022.2)/23.5)</f>
        <v>36.2069318537807</v>
      </c>
      <c r="E120" s="7" t="n">
        <f aca="false">+SUM(D118:D120)</f>
        <v>107.337892821971</v>
      </c>
    </row>
    <row r="121" customFormat="false" ht="13.8" hidden="false" customHeight="false" outlineLevel="0" collapsed="false">
      <c r="A121" s="17" t="n">
        <f aca="false">+A120+23.5</f>
        <v>4421.7</v>
      </c>
      <c r="B121" s="22" t="n">
        <f aca="false">+B120+23.5</f>
        <v>417.700000000001</v>
      </c>
      <c r="C121" s="0" t="n">
        <v>118</v>
      </c>
      <c r="D121" s="23" t="n">
        <f aca="false">29.916*1.012^((A121-4022.2)/23.5)</f>
        <v>36.6414150360261</v>
      </c>
      <c r="E121" s="7" t="n">
        <f aca="false">+SUM(D119:D121)</f>
        <v>108.625947535835</v>
      </c>
    </row>
    <row r="122" customFormat="false" ht="13.8" hidden="false" customHeight="false" outlineLevel="0" collapsed="false">
      <c r="A122" s="17" t="n">
        <f aca="false">+A121+23.5</f>
        <v>4445.2</v>
      </c>
      <c r="B122" s="22" t="n">
        <f aca="false">+B121+23.5</f>
        <v>441.200000000001</v>
      </c>
      <c r="C122" s="0" t="n">
        <v>119</v>
      </c>
      <c r="D122" s="23" t="n">
        <f aca="false">29.916*1.012^((A122-4022.2)/23.5)</f>
        <v>37.0811120164584</v>
      </c>
      <c r="E122" s="7" t="n">
        <f aca="false">+SUM(D120:D122)</f>
        <v>109.929458906265</v>
      </c>
    </row>
    <row r="123" customFormat="false" ht="13.8" hidden="false" customHeight="false" outlineLevel="0" collapsed="false">
      <c r="A123" s="17" t="n">
        <f aca="false">+A122+23.5</f>
        <v>4468.7</v>
      </c>
      <c r="B123" s="22" t="n">
        <f aca="false">+B122+23.5</f>
        <v>464.700000000001</v>
      </c>
      <c r="C123" s="0" t="n">
        <v>120</v>
      </c>
      <c r="D123" s="23" t="n">
        <f aca="false">29.916*1.012^((A123-4022.2)/23.5)</f>
        <v>37.5260853606559</v>
      </c>
      <c r="E123" s="7" t="n">
        <f aca="false">+SUM(D121:D123)</f>
        <v>111.24861241314</v>
      </c>
    </row>
    <row r="124" customFormat="false" ht="13.8" hidden="false" customHeight="false" outlineLevel="0" collapsed="false">
      <c r="A124" s="17" t="n">
        <f aca="false">+A123+23.5</f>
        <v>4492.2</v>
      </c>
      <c r="B124" s="22" t="n">
        <f aca="false">+B123+23.5</f>
        <v>488.200000000001</v>
      </c>
      <c r="C124" s="0" t="n">
        <v>121</v>
      </c>
      <c r="D124" s="23" t="n">
        <f aca="false">29.916*1.012^((A124-4022.2)/23.5)</f>
        <v>37.9763983849837</v>
      </c>
      <c r="E124" s="7" t="n">
        <f aca="false">+SUM(D122:D124)</f>
        <v>112.583595762098</v>
      </c>
    </row>
    <row r="125" customFormat="false" ht="13.8" hidden="false" customHeight="false" outlineLevel="0" collapsed="false">
      <c r="A125" s="17" t="n">
        <f aca="false">+A124+23.5</f>
        <v>4515.7</v>
      </c>
      <c r="B125" s="22" t="n">
        <f aca="false">+B124+23.5</f>
        <v>511.700000000001</v>
      </c>
      <c r="C125" s="0" t="n">
        <v>122</v>
      </c>
      <c r="D125" s="23" t="n">
        <f aca="false">29.916*1.012^((A125-4022.2)/23.5)</f>
        <v>38.4321151656036</v>
      </c>
      <c r="E125" s="7" t="n">
        <f aca="false">+SUM(D123:D125)</f>
        <v>113.934598911243</v>
      </c>
    </row>
    <row r="126" customFormat="false" ht="13.8" hidden="false" customHeight="false" outlineLevel="0" collapsed="false">
      <c r="A126" s="17" t="n">
        <f aca="false">+A125+23.5</f>
        <v>4539.2</v>
      </c>
      <c r="B126" s="22" t="n">
        <f aca="false">+B125+23.5</f>
        <v>535.200000000001</v>
      </c>
      <c r="C126" s="0" t="n">
        <v>123</v>
      </c>
      <c r="D126" s="23" t="n">
        <f aca="false">29.916*1.012^((A126-4022.2)/23.5)</f>
        <v>38.8933005475908</v>
      </c>
      <c r="E126" s="7" t="n">
        <f aca="false">+SUM(D124:D126)</f>
        <v>115.301814098178</v>
      </c>
    </row>
    <row r="127" customFormat="false" ht="13.8" hidden="false" customHeight="false" outlineLevel="0" collapsed="false">
      <c r="A127" s="17" t="n">
        <f aca="false">+A126+23.5</f>
        <v>4562.7</v>
      </c>
      <c r="B127" s="22" t="n">
        <f aca="false">+B126+23.5</f>
        <v>558.700000000001</v>
      </c>
      <c r="C127" s="0" t="n">
        <v>124</v>
      </c>
      <c r="D127" s="23" t="n">
        <f aca="false">29.916*1.012^((A127-4022.2)/23.5)</f>
        <v>39.3600201541619</v>
      </c>
      <c r="E127" s="7" t="n">
        <f aca="false">+SUM(D125:D127)</f>
        <v>116.685435867356</v>
      </c>
    </row>
    <row r="128" customFormat="false" ht="13.8" hidden="false" customHeight="false" outlineLevel="0" collapsed="false">
      <c r="A128" s="17" t="n">
        <f aca="false">+A127+23.5</f>
        <v>4586.2</v>
      </c>
      <c r="B128" s="22" t="n">
        <f aca="false">+B127+23.5</f>
        <v>582.200000000001</v>
      </c>
      <c r="C128" s="0" t="n">
        <v>125</v>
      </c>
      <c r="D128" s="23" t="n">
        <f aca="false">29.916*1.012^((A128-4022.2)/23.5)</f>
        <v>39.8323403960118</v>
      </c>
      <c r="E128" s="7" t="n">
        <f aca="false">+SUM(D126:D128)</f>
        <v>118.085661097765</v>
      </c>
    </row>
    <row r="129" customFormat="false" ht="13.8" hidden="false" customHeight="false" outlineLevel="0" collapsed="false">
      <c r="A129" s="17" t="n">
        <f aca="false">+A128+23.5</f>
        <v>4609.7</v>
      </c>
      <c r="B129" s="22" t="n">
        <f aca="false">+B128+23.5</f>
        <v>605.700000000001</v>
      </c>
      <c r="C129" s="0" t="n">
        <v>126</v>
      </c>
      <c r="D129" s="23" t="n">
        <f aca="false">29.916*1.012^((A129-4022.2)/23.5)</f>
        <v>40.310328480764</v>
      </c>
      <c r="E129" s="7" t="n">
        <f aca="false">+SUM(D127:D129)</f>
        <v>119.502689030938</v>
      </c>
    </row>
    <row r="130" customFormat="false" ht="13.8" hidden="false" customHeight="false" outlineLevel="0" collapsed="false">
      <c r="A130" s="17" t="n">
        <f aca="false">+A129+23.5</f>
        <v>4633.2</v>
      </c>
      <c r="B130" s="22" t="n">
        <f aca="false">+B129+23.5</f>
        <v>629.200000000001</v>
      </c>
      <c r="C130" s="0" t="n">
        <v>127</v>
      </c>
      <c r="D130" s="23" t="n">
        <f aca="false">29.916*1.012^((A130-4022.2)/23.5)</f>
        <v>40.7940524225331</v>
      </c>
      <c r="E130" s="7" t="n">
        <f aca="false">+SUM(D128:D130)</f>
        <v>120.936721299309</v>
      </c>
    </row>
    <row r="131" customFormat="false" ht="13.8" hidden="false" customHeight="false" outlineLevel="0" collapsed="false">
      <c r="A131" s="17" t="n">
        <f aca="false">+A130+23.5</f>
        <v>4656.7</v>
      </c>
      <c r="B131" s="22" t="n">
        <f aca="false">+B130+23.5</f>
        <v>652.700000000001</v>
      </c>
      <c r="C131" s="0" t="n">
        <v>128</v>
      </c>
      <c r="D131" s="23" t="n">
        <f aca="false">29.916*1.012^((A131-4022.2)/23.5)</f>
        <v>41.2835810516035</v>
      </c>
      <c r="E131" s="7" t="n">
        <f aca="false">+SUM(D129:D131)</f>
        <v>122.387961954901</v>
      </c>
    </row>
    <row r="132" customFormat="false" ht="13.8" hidden="false" customHeight="false" outlineLevel="0" collapsed="false">
      <c r="A132" s="17" t="n">
        <f aca="false">+A131+23.5</f>
        <v>4680.2</v>
      </c>
      <c r="B132" s="22" t="n">
        <f aca="false">+B131+23.5</f>
        <v>676.200000000001</v>
      </c>
      <c r="C132" s="0" t="n">
        <v>129</v>
      </c>
      <c r="D132" s="23" t="n">
        <f aca="false">29.916*1.012^((A132-4022.2)/23.5)</f>
        <v>41.7789840242228</v>
      </c>
      <c r="E132" s="7" t="n">
        <f aca="false">+SUM(D130:D132)</f>
        <v>123.856617498359</v>
      </c>
    </row>
    <row r="133" customFormat="false" ht="13.8" hidden="false" customHeight="false" outlineLevel="0" collapsed="false">
      <c r="A133" s="17" t="n">
        <f aca="false">+A132+23.5</f>
        <v>4703.7</v>
      </c>
      <c r="B133" s="22" t="n">
        <f aca="false">+B132+23.5</f>
        <v>699.700000000001</v>
      </c>
      <c r="C133" s="0" t="n">
        <v>130</v>
      </c>
      <c r="D133" s="23" t="n">
        <f aca="false">29.916*1.012^((A133-4022.2)/23.5)</f>
        <v>42.2803318325135</v>
      </c>
      <c r="E133" s="7" t="n">
        <f aca="false">+SUM(D131:D133)</f>
        <v>125.34289690834</v>
      </c>
    </row>
    <row r="134" customFormat="false" ht="13.8" hidden="false" customHeight="false" outlineLevel="0" collapsed="false">
      <c r="A134" s="17" t="n">
        <f aca="false">+A133+23.5</f>
        <v>4727.2</v>
      </c>
      <c r="B134" s="22" t="n">
        <f aca="false">+B133+23.5</f>
        <v>723.200000000001</v>
      </c>
      <c r="C134" s="0" t="n">
        <v>131</v>
      </c>
      <c r="D134" s="23" t="n">
        <f aca="false">29.916*1.012^((A134-4022.2)/23.5)</f>
        <v>42.7876958145036</v>
      </c>
      <c r="E134" s="7" t="n">
        <f aca="false">+SUM(D132:D134)</f>
        <v>126.84701167124</v>
      </c>
    </row>
    <row r="135" customFormat="false" ht="13.8" hidden="false" customHeight="false" outlineLevel="0" collapsed="false">
      <c r="A135" s="17" t="n">
        <f aca="false">+A134+23.5</f>
        <v>4750.7</v>
      </c>
      <c r="B135" s="22" t="n">
        <f aca="false">+B134+23.5</f>
        <v>746.700000000001</v>
      </c>
      <c r="C135" s="0" t="n">
        <v>132</v>
      </c>
      <c r="D135" s="23" t="n">
        <f aca="false">29.916*1.012^((A135-4022.2)/23.5)</f>
        <v>43.3011481642777</v>
      </c>
      <c r="E135" s="7" t="n">
        <f aca="false">+SUM(D133:D135)</f>
        <v>128.369175811295</v>
      </c>
    </row>
    <row r="136" customFormat="false" ht="13.8" hidden="false" customHeight="false" outlineLevel="0" collapsed="false">
      <c r="A136" s="17" t="n">
        <f aca="false">+A135+23.5</f>
        <v>4774.2</v>
      </c>
      <c r="B136" s="22" t="n">
        <f aca="false">+B135+23.5</f>
        <v>770.200000000001</v>
      </c>
      <c r="C136" s="0" t="n">
        <v>133</v>
      </c>
      <c r="D136" s="23" t="n">
        <f aca="false">29.916*1.012^((A136-4022.2)/23.5)</f>
        <v>43.820761942249</v>
      </c>
      <c r="E136" s="7" t="n">
        <f aca="false">+SUM(D134:D136)</f>
        <v>129.90960592103</v>
      </c>
    </row>
    <row r="137" customFormat="false" ht="13.8" hidden="false" customHeight="false" outlineLevel="0" collapsed="false">
      <c r="A137" s="17" t="n">
        <f aca="false">+A136+23.5</f>
        <v>4797.7</v>
      </c>
      <c r="B137" s="22" t="n">
        <f aca="false">+B136+23.5</f>
        <v>793.700000000001</v>
      </c>
      <c r="C137" s="0" t="n">
        <v>134</v>
      </c>
      <c r="D137" s="23" t="n">
        <f aca="false">29.916*1.012^((A137-4022.2)/23.5)</f>
        <v>44.346611085556</v>
      </c>
      <c r="E137" s="7" t="n">
        <f aca="false">+SUM(D135:D137)</f>
        <v>131.468521192083</v>
      </c>
    </row>
    <row r="138" customFormat="false" ht="13.8" hidden="false" customHeight="false" outlineLevel="0" collapsed="false">
      <c r="A138" s="17" t="n">
        <f aca="false">+A137+23.5</f>
        <v>4821.2</v>
      </c>
      <c r="B138" s="22" t="n">
        <f aca="false">+B137+23.5</f>
        <v>817.200000000001</v>
      </c>
      <c r="C138" s="0" t="n">
        <v>135</v>
      </c>
      <c r="D138" s="23" t="n">
        <f aca="false">29.916*1.012^((A138-4022.2)/23.5)</f>
        <v>44.8787704185827</v>
      </c>
      <c r="E138" s="7" t="n">
        <f aca="false">+SUM(D136:D138)</f>
        <v>133.046143446388</v>
      </c>
    </row>
    <row r="139" customFormat="false" ht="13.8" hidden="false" customHeight="false" outlineLevel="0" collapsed="false">
      <c r="A139" s="17" t="n">
        <f aca="false">+A138+23.5</f>
        <v>4844.7</v>
      </c>
      <c r="B139" s="22" t="n">
        <f aca="false">+B138+23.5</f>
        <v>840.700000000001</v>
      </c>
      <c r="C139" s="0" t="n">
        <v>136</v>
      </c>
      <c r="D139" s="23" t="n">
        <f aca="false">29.916*1.012^((A139-4022.2)/23.5)</f>
        <v>45.4173156636056</v>
      </c>
      <c r="E139" s="7" t="n">
        <f aca="false">+SUM(D137:D139)</f>
        <v>134.642697167744</v>
      </c>
    </row>
    <row r="140" customFormat="false" ht="13.8" hidden="false" customHeight="false" outlineLevel="0" collapsed="false">
      <c r="A140" s="17" t="n">
        <f aca="false">+A139+23.5</f>
        <v>4868.2</v>
      </c>
      <c r="B140" s="22" t="n">
        <f aca="false">+B139+23.5</f>
        <v>864.200000000001</v>
      </c>
      <c r="C140" s="0" t="n">
        <v>137</v>
      </c>
      <c r="D140" s="23" t="n">
        <f aca="false">29.916*1.012^((A140-4022.2)/23.5)</f>
        <v>45.9623234515689</v>
      </c>
      <c r="E140" s="7" t="n">
        <f aca="false">+SUM(D138:D140)</f>
        <v>136.258409533757</v>
      </c>
    </row>
    <row r="141" customFormat="false" ht="13.8" hidden="false" customHeight="false" outlineLevel="0" collapsed="false">
      <c r="A141" s="17" t="n">
        <f aca="false">+A140+23.5</f>
        <v>4891.7</v>
      </c>
      <c r="B141" s="22" t="n">
        <f aca="false">+B140+23.5</f>
        <v>887.700000000001</v>
      </c>
      <c r="C141" s="0" t="n">
        <v>138</v>
      </c>
      <c r="D141" s="23" t="n">
        <f aca="false">29.916*1.012^((A141-4022.2)/23.5)</f>
        <v>46.5138713329878</v>
      </c>
      <c r="E141" s="7" t="n">
        <f aca="false">+SUM(D139:D141)</f>
        <v>137.893510448162</v>
      </c>
    </row>
    <row r="142" customFormat="false" ht="13.8" hidden="false" customHeight="false" outlineLevel="0" collapsed="false">
      <c r="A142" s="17" t="n">
        <f aca="false">+A141+23.5</f>
        <v>4915.2</v>
      </c>
      <c r="B142" s="22" t="n">
        <f aca="false">+B141+23.5</f>
        <v>911.200000000001</v>
      </c>
      <c r="C142" s="0" t="n">
        <v>139</v>
      </c>
      <c r="D142" s="23" t="n">
        <f aca="false">29.916*1.012^((A142-4022.2)/23.5)</f>
        <v>47.0720377889836</v>
      </c>
      <c r="E142" s="7" t="n">
        <f aca="false">+SUM(D140:D142)</f>
        <v>139.54823257354</v>
      </c>
    </row>
    <row r="143" customFormat="false" ht="13.8" hidden="false" customHeight="false" outlineLevel="0" collapsed="false">
      <c r="A143" s="17" t="n">
        <f aca="false">+A142+23.5</f>
        <v>4938.7</v>
      </c>
      <c r="B143" s="22" t="n">
        <f aca="false">+B142+23.5</f>
        <v>934.700000000001</v>
      </c>
      <c r="C143" s="0" t="n">
        <v>140</v>
      </c>
      <c r="D143" s="23" t="n">
        <f aca="false">29.916*1.012^((A143-4022.2)/23.5)</f>
        <v>47.6369022424514</v>
      </c>
      <c r="E143" s="7" t="n">
        <f aca="false">+SUM(D141:D143)</f>
        <v>141.222811364423</v>
      </c>
    </row>
    <row r="144" customFormat="false" ht="13.8" hidden="false" customHeight="false" outlineLevel="0" collapsed="false">
      <c r="A144" s="17" t="n">
        <f aca="false">+A143+23.5</f>
        <v>4962.2</v>
      </c>
      <c r="B144" s="22" t="n">
        <f aca="false">+B143+23.5</f>
        <v>958.200000000001</v>
      </c>
      <c r="C144" s="0" t="n">
        <v>141</v>
      </c>
      <c r="D144" s="23" t="n">
        <f aca="false">29.916*1.012^((A144-4022.2)/23.5)</f>
        <v>48.2085450693608</v>
      </c>
      <c r="E144" s="7" t="n">
        <f aca="false">+SUM(D142:D144)</f>
        <v>142.917485100796</v>
      </c>
    </row>
    <row r="145" customFormat="false" ht="13.8" hidden="false" customHeight="false" outlineLevel="0" collapsed="false">
      <c r="A145" s="17" t="n">
        <f aca="false">+A144+23.5</f>
        <v>4985.7</v>
      </c>
      <c r="B145" s="22" t="n">
        <f aca="false">+B144+23.5</f>
        <v>981.700000000001</v>
      </c>
      <c r="C145" s="0" t="n">
        <v>142</v>
      </c>
      <c r="D145" s="23" t="n">
        <f aca="false">29.916*1.012^((A145-4022.2)/23.5)</f>
        <v>48.7870476101931</v>
      </c>
      <c r="E145" s="7" t="n">
        <f aca="false">+SUM(D143:D145)</f>
        <v>144.632494922005</v>
      </c>
    </row>
    <row r="146" customFormat="false" ht="13.8" hidden="false" customHeight="false" outlineLevel="0" collapsed="false">
      <c r="A146" s="17" t="n">
        <f aca="false">+A145+23.5</f>
        <v>5009.2</v>
      </c>
      <c r="B146" s="22" t="n">
        <f aca="false">+B145+23.5</f>
        <v>1005.2</v>
      </c>
      <c r="C146" s="0" t="n">
        <v>143</v>
      </c>
      <c r="D146" s="23" t="n">
        <f aca="false">29.916*1.012^((A146-4022.2)/23.5)</f>
        <v>49.3724921815155</v>
      </c>
      <c r="E146" s="7" t="n">
        <f aca="false">+SUM(D144:D146)</f>
        <v>146.368084861069</v>
      </c>
    </row>
    <row r="147" customFormat="false" ht="13.8" hidden="false" customHeight="false" outlineLevel="0" collapsed="false">
      <c r="A147" s="17" t="n">
        <f aca="false">+A146+23.5</f>
        <v>5032.7</v>
      </c>
      <c r="B147" s="22" t="n">
        <f aca="false">+B146+23.5</f>
        <v>1028.7</v>
      </c>
      <c r="C147" s="0" t="n">
        <v>144</v>
      </c>
      <c r="D147" s="23" t="n">
        <f aca="false">29.916*1.012^((A147-4022.2)/23.5)</f>
        <v>49.9649620876937</v>
      </c>
      <c r="E147" s="7" t="n">
        <f aca="false">+SUM(D145:D147)</f>
        <v>148.124501879402</v>
      </c>
    </row>
    <row r="148" customFormat="false" ht="13.8" hidden="false" customHeight="false" outlineLevel="0" collapsed="false">
      <c r="A148" s="17" t="n">
        <f aca="false">+A147+23.5</f>
        <v>5056.2</v>
      </c>
      <c r="B148" s="22" t="n">
        <f aca="false">+B147+23.5</f>
        <v>1052.2</v>
      </c>
      <c r="C148" s="0" t="n">
        <v>145</v>
      </c>
      <c r="D148" s="23" t="n">
        <f aca="false">29.916*1.012^((A148-4022.2)/23.5)</f>
        <v>50.564541632746</v>
      </c>
      <c r="E148" s="7" t="n">
        <f aca="false">+SUM(D146:D148)</f>
        <v>149.901995901955</v>
      </c>
    </row>
    <row r="149" customFormat="false" ht="13.8" hidden="false" customHeight="false" outlineLevel="0" collapsed="false">
      <c r="A149" s="17" t="n">
        <f aca="false">+A148+23.5</f>
        <v>5079.7</v>
      </c>
      <c r="B149" s="22" t="n">
        <f aca="false">+B148+23.5</f>
        <v>1075.7</v>
      </c>
      <c r="C149" s="0" t="n">
        <v>146</v>
      </c>
      <c r="D149" s="23" t="n">
        <f aca="false">29.916*1.012^((A149-4022.2)/23.5)</f>
        <v>51.1713161323389</v>
      </c>
      <c r="E149" s="7" t="n">
        <f aca="false">+SUM(D147:D149)</f>
        <v>151.700819852779</v>
      </c>
    </row>
    <row r="150" customFormat="false" ht="13.8" hidden="false" customHeight="false" outlineLevel="0" collapsed="false">
      <c r="A150" s="17" t="n">
        <f aca="false">+A149+23.5</f>
        <v>5103.2</v>
      </c>
      <c r="B150" s="22" t="n">
        <f aca="false">+B149+23.5</f>
        <v>1099.2</v>
      </c>
      <c r="C150" s="0" t="n">
        <v>147</v>
      </c>
      <c r="D150" s="23" t="n">
        <f aca="false">29.916*1.012^((A150-4022.2)/23.5)</f>
        <v>51.785371925927</v>
      </c>
      <c r="E150" s="7" t="n">
        <f aca="false">+SUM(D148:D150)</f>
        <v>153.521229691012</v>
      </c>
    </row>
    <row r="151" customFormat="false" ht="13.8" hidden="false" customHeight="false" outlineLevel="0" collapsed="false">
      <c r="A151" s="17" t="n">
        <f aca="false">+A150+23.5</f>
        <v>5126.7</v>
      </c>
      <c r="B151" s="22" t="n">
        <f aca="false">+B150+23.5</f>
        <v>1122.7</v>
      </c>
      <c r="C151" s="0" t="n">
        <v>148</v>
      </c>
      <c r="D151" s="23" t="n">
        <f aca="false">29.916*1.012^((A151-4022.2)/23.5)</f>
        <v>52.4067963890381</v>
      </c>
      <c r="E151" s="7" t="n">
        <f aca="false">+SUM(D149:D151)</f>
        <v>155.363484447304</v>
      </c>
    </row>
    <row r="152" customFormat="false" ht="13.8" hidden="false" customHeight="false" outlineLevel="0" collapsed="false">
      <c r="A152" s="17" t="n">
        <f aca="false">+A151+23.5</f>
        <v>5150.2</v>
      </c>
      <c r="B152" s="22" t="n">
        <f aca="false">+B151+23.5</f>
        <v>1146.2</v>
      </c>
      <c r="C152" s="0" t="n">
        <v>149</v>
      </c>
      <c r="D152" s="23" t="n">
        <f aca="false">29.916*1.012^((A152-4022.2)/23.5)</f>
        <v>53.0356779457066</v>
      </c>
      <c r="E152" s="7" t="n">
        <f aca="false">+SUM(D150:D152)</f>
        <v>157.227846260672</v>
      </c>
    </row>
    <row r="153" customFormat="false" ht="13.8" hidden="false" customHeight="false" outlineLevel="0" collapsed="false">
      <c r="A153" s="17" t="n">
        <f aca="false">+A152+23.5</f>
        <v>5173.7</v>
      </c>
      <c r="B153" s="22" t="n">
        <f aca="false">+B152+23.5</f>
        <v>1169.7</v>
      </c>
      <c r="C153" s="0" t="n">
        <v>150</v>
      </c>
      <c r="D153" s="23" t="n">
        <f aca="false">29.916*1.012^((A153-4022.2)/23.5)</f>
        <v>53.6721060810551</v>
      </c>
      <c r="E153" s="7" t="n">
        <f aca="false">+SUM(D151:D153)</f>
        <v>159.1145804158</v>
      </c>
    </row>
    <row r="154" customFormat="false" ht="13.8" hidden="false" customHeight="false" outlineLevel="0" collapsed="false">
      <c r="A154" s="17" t="n">
        <f aca="false">+A153+23.5</f>
        <v>5197.2</v>
      </c>
      <c r="B154" s="22" t="n">
        <f aca="false">+B153+23.5</f>
        <v>1193.2</v>
      </c>
      <c r="C154" s="0" t="n">
        <v>151</v>
      </c>
      <c r="D154" s="23" t="n">
        <f aca="false">29.916*1.012^((A154-4022.2)/23.5)</f>
        <v>54.3161713540277</v>
      </c>
      <c r="E154" s="7" t="n">
        <f aca="false">+SUM(D152:D154)</f>
        <v>161.023955380789</v>
      </c>
    </row>
    <row r="155" customFormat="false" ht="13.8" hidden="false" customHeight="false" outlineLevel="0" collapsed="false">
      <c r="A155" s="17" t="n">
        <f aca="false">+A154+23.5</f>
        <v>5220.7</v>
      </c>
      <c r="B155" s="22" t="n">
        <f aca="false">+B154+23.5</f>
        <v>1216.7</v>
      </c>
      <c r="C155" s="0" t="n">
        <v>152</v>
      </c>
      <c r="D155" s="23" t="n">
        <f aca="false">29.916*1.012^((A155-4022.2)/23.5)</f>
        <v>54.9679654102761</v>
      </c>
      <c r="E155" s="7" t="n">
        <f aca="false">+SUM(D153:D155)</f>
        <v>162.956242845359</v>
      </c>
    </row>
    <row r="156" customFormat="false" ht="13.8" hidden="false" customHeight="false" outlineLevel="0" collapsed="false">
      <c r="A156" s="17" t="n">
        <f aca="false">+A155+23.5</f>
        <v>5244.2</v>
      </c>
      <c r="B156" s="22" t="n">
        <f aca="false">+B155+23.5</f>
        <v>1240.2</v>
      </c>
      <c r="C156" s="0" t="n">
        <v>153</v>
      </c>
      <c r="D156" s="23" t="n">
        <f aca="false">29.916*1.012^((A156-4022.2)/23.5)</f>
        <v>55.6275809951994</v>
      </c>
      <c r="E156" s="7" t="n">
        <f aca="false">+SUM(D154:D156)</f>
        <v>164.911717759503</v>
      </c>
    </row>
    <row r="157" customFormat="false" ht="13.8" hidden="false" customHeight="false" outlineLevel="0" collapsed="false">
      <c r="A157" s="17" t="n">
        <f aca="false">+A156+23.5</f>
        <v>5267.7</v>
      </c>
      <c r="B157" s="22" t="n">
        <f aca="false">+B156+23.5</f>
        <v>1263.7</v>
      </c>
      <c r="C157" s="0" t="n">
        <v>154</v>
      </c>
      <c r="D157" s="23" t="n">
        <f aca="false">29.916*1.012^((A157-4022.2)/23.5)</f>
        <v>56.2951119671418</v>
      </c>
      <c r="E157" s="7" t="n">
        <f aca="false">+SUM(D155:D157)</f>
        <v>166.890658372617</v>
      </c>
    </row>
    <row r="158" customFormat="false" ht="13.8" hidden="false" customHeight="false" outlineLevel="0" collapsed="false">
      <c r="A158" s="17" t="n">
        <f aca="false">+A157+23.5</f>
        <v>5291.2</v>
      </c>
      <c r="B158" s="22" t="n">
        <f aca="false">+B157+23.5</f>
        <v>1287.2</v>
      </c>
      <c r="C158" s="0" t="n">
        <v>155</v>
      </c>
      <c r="D158" s="23" t="n">
        <f aca="false">29.916*1.012^((A158-4022.2)/23.5)</f>
        <v>56.9706533107475</v>
      </c>
      <c r="E158" s="7" t="n">
        <f aca="false">+SUM(D156:D158)</f>
        <v>168.893346273089</v>
      </c>
    </row>
    <row r="159" customFormat="false" ht="13.8" hidden="false" customHeight="false" outlineLevel="0" collapsed="false">
      <c r="A159" s="17" t="n">
        <f aca="false">+A158+23.5</f>
        <v>5314.7</v>
      </c>
      <c r="B159" s="22" t="n">
        <f aca="false">+B158+23.5</f>
        <v>1310.7</v>
      </c>
      <c r="C159" s="0" t="n">
        <v>156</v>
      </c>
      <c r="D159" s="23" t="n">
        <f aca="false">29.916*1.012^((A159-4022.2)/23.5)</f>
        <v>57.6543011504764</v>
      </c>
      <c r="E159" s="7" t="n">
        <f aca="false">+SUM(D157:D159)</f>
        <v>170.920066428366</v>
      </c>
    </row>
    <row r="160" customFormat="false" ht="13.8" hidden="false" customHeight="false" outlineLevel="0" collapsed="false">
      <c r="A160" s="17" t="n">
        <f aca="false">+A159+23.5</f>
        <v>5338.2</v>
      </c>
      <c r="B160" s="22" t="n">
        <f aca="false">+B159+23.5</f>
        <v>1334.2</v>
      </c>
      <c r="C160" s="0" t="n">
        <v>157</v>
      </c>
      <c r="D160" s="23" t="n">
        <f aca="false">29.916*1.012^((A160-4022.2)/23.5)</f>
        <v>58.3461527642821</v>
      </c>
      <c r="E160" s="7" t="n">
        <f aca="false">+SUM(D158:D160)</f>
        <v>172.971107225506</v>
      </c>
    </row>
    <row r="161" customFormat="false" ht="13.8" hidden="false" customHeight="false" outlineLevel="0" collapsed="false">
      <c r="A161" s="17" t="n">
        <f aca="false">+A160+23.5</f>
        <v>5361.7</v>
      </c>
      <c r="B161" s="22" t="n">
        <f aca="false">+B160+23.5</f>
        <v>1357.7</v>
      </c>
      <c r="C161" s="0" t="n">
        <v>158</v>
      </c>
      <c r="D161" s="23" t="n">
        <f aca="false">29.916*1.012^((A161-4022.2)/23.5)</f>
        <v>59.0463065974535</v>
      </c>
      <c r="E161" s="7" t="n">
        <f aca="false">+SUM(D159:D161)</f>
        <v>175.046760512212</v>
      </c>
    </row>
    <row r="162" customFormat="false" ht="13.8" hidden="false" customHeight="false" outlineLevel="0" collapsed="false">
      <c r="A162" s="17" t="n">
        <f aca="false">+A161+23.5</f>
        <v>5385.2</v>
      </c>
      <c r="B162" s="22" t="n">
        <f aca="false">+B161+23.5</f>
        <v>1381.2</v>
      </c>
      <c r="C162" s="0" t="n">
        <v>159</v>
      </c>
      <c r="D162" s="23" t="n">
        <f aca="false">29.916*1.012^((A162-4022.2)/23.5)</f>
        <v>59.754862276623</v>
      </c>
      <c r="E162" s="7" t="n">
        <f aca="false">+SUM(D160:D162)</f>
        <v>177.147321638359</v>
      </c>
    </row>
    <row r="163" customFormat="false" ht="13.8" hidden="false" customHeight="false" outlineLevel="0" collapsed="false">
      <c r="A163" s="17" t="n">
        <f aca="false">+A162+23.5</f>
        <v>5408.7</v>
      </c>
      <c r="B163" s="22" t="n">
        <f aca="false">+B162+23.5</f>
        <v>1404.7</v>
      </c>
      <c r="C163" s="0" t="n">
        <v>160</v>
      </c>
      <c r="D163" s="23" t="n">
        <f aca="false">29.916*1.012^((A163-4022.2)/23.5)</f>
        <v>60.4719206239425</v>
      </c>
      <c r="E163" s="7" t="n">
        <f aca="false">+SUM(D161:D163)</f>
        <v>179.273089498019</v>
      </c>
    </row>
    <row r="164" customFormat="false" ht="13.8" hidden="false" customHeight="false" outlineLevel="0" collapsed="false">
      <c r="A164" s="17" t="n">
        <f aca="false">+A163+23.5</f>
        <v>5432.2</v>
      </c>
      <c r="B164" s="22" t="n">
        <f aca="false">+B163+23.5</f>
        <v>1428.2</v>
      </c>
      <c r="C164" s="0" t="n">
        <v>161</v>
      </c>
      <c r="D164" s="23" t="n">
        <f aca="false">29.916*1.012^((A164-4022.2)/23.5)</f>
        <v>61.1975836714298</v>
      </c>
      <c r="E164" s="7" t="n">
        <f aca="false">+SUM(D162:D164)</f>
        <v>181.424366571995</v>
      </c>
    </row>
    <row r="165" customFormat="false" ht="13.8" hidden="false" customHeight="false" outlineLevel="0" collapsed="false">
      <c r="A165" s="17" t="n">
        <f aca="false">+A164+23.5</f>
        <v>5455.7</v>
      </c>
      <c r="B165" s="22" t="n">
        <f aca="false">+B164+23.5</f>
        <v>1451.7</v>
      </c>
      <c r="C165" s="0" t="n">
        <v>162</v>
      </c>
      <c r="D165" s="23" t="n">
        <f aca="false">29.916*1.012^((A165-4022.2)/23.5)</f>
        <v>61.9319546754869</v>
      </c>
      <c r="E165" s="7" t="n">
        <f aca="false">+SUM(D163:D165)</f>
        <v>183.601458970859</v>
      </c>
    </row>
    <row r="166" customFormat="false" ht="13.8" hidden="false" customHeight="false" outlineLevel="0" collapsed="false">
      <c r="A166" s="17" t="n">
        <f aca="false">+A165+23.5</f>
        <v>5479.2</v>
      </c>
      <c r="B166" s="22" t="n">
        <f aca="false">+B165+23.5</f>
        <v>1475.2</v>
      </c>
      <c r="C166" s="0" t="n">
        <v>163</v>
      </c>
      <c r="D166" s="23" t="n">
        <f aca="false">29.916*1.012^((A166-4022.2)/23.5)</f>
        <v>62.6751381315928</v>
      </c>
      <c r="E166" s="7" t="n">
        <f aca="false">+SUM(D164:D166)</f>
        <v>185.804676478509</v>
      </c>
    </row>
    <row r="167" customFormat="false" ht="13.8" hidden="false" customHeight="false" outlineLevel="0" collapsed="false">
      <c r="A167" s="17" t="n">
        <f aca="false">+A166+23.5</f>
        <v>5502.7</v>
      </c>
      <c r="B167" s="22" t="n">
        <f aca="false">+B166+23.5</f>
        <v>1498.7</v>
      </c>
      <c r="C167" s="0" t="n">
        <v>164</v>
      </c>
      <c r="D167" s="23" t="n">
        <f aca="false">29.916*1.012^((A167-4022.2)/23.5)</f>
        <v>63.4272397891719</v>
      </c>
      <c r="E167" s="7" t="n">
        <f aca="false">+SUM(D165:D167)</f>
        <v>188.034332596252</v>
      </c>
    </row>
    <row r="168" customFormat="false" ht="13.8" hidden="false" customHeight="false" outlineLevel="0" collapsed="false">
      <c r="A168" s="17" t="n">
        <f aca="false">+A167+23.5</f>
        <v>5526.2</v>
      </c>
      <c r="B168" s="22" t="n">
        <f aca="false">+B167+23.5</f>
        <v>1522.2</v>
      </c>
      <c r="C168" s="0" t="n">
        <v>165</v>
      </c>
      <c r="D168" s="23" t="n">
        <f aca="false">29.916*1.012^((A168-4022.2)/23.5)</f>
        <v>64.1883666666419</v>
      </c>
      <c r="E168" s="7" t="n">
        <f aca="false">+SUM(D166:D168)</f>
        <v>190.290744587407</v>
      </c>
    </row>
    <row r="169" customFormat="false" ht="13.8" hidden="false" customHeight="false" outlineLevel="0" collapsed="false">
      <c r="A169" s="17" t="n">
        <f aca="false">+A168+23.5</f>
        <v>5549.7</v>
      </c>
      <c r="B169" s="22" t="n">
        <f aca="false">+B168+23.5</f>
        <v>1545.7</v>
      </c>
      <c r="C169" s="0" t="n">
        <v>166</v>
      </c>
      <c r="D169" s="23" t="n">
        <f aca="false">29.916*1.012^((A169-4022.2)/23.5)</f>
        <v>64.9586270666416</v>
      </c>
      <c r="E169" s="7" t="n">
        <f aca="false">+SUM(D167:D169)</f>
        <v>192.574233522455</v>
      </c>
    </row>
    <row r="170" customFormat="false" ht="13.8" hidden="false" customHeight="false" outlineLevel="0" collapsed="false">
      <c r="A170" s="17" t="n">
        <f aca="false">+A169+23.5</f>
        <v>5573.2</v>
      </c>
      <c r="B170" s="22" t="n">
        <f aca="false">+B169+23.5</f>
        <v>1569.2</v>
      </c>
      <c r="C170" s="0" t="n">
        <v>167</v>
      </c>
      <c r="D170" s="23" t="n">
        <f aca="false">29.916*1.012^((A170-4022.2)/23.5)</f>
        <v>65.7381305914414</v>
      </c>
      <c r="E170" s="7" t="n">
        <f aca="false">+SUM(D168:D170)</f>
        <v>194.885124324725</v>
      </c>
    </row>
    <row r="171" customFormat="false" ht="13.8" hidden="false" customHeight="false" outlineLevel="0" collapsed="false">
      <c r="A171" s="17" t="n">
        <f aca="false">+A170+23.5</f>
        <v>5596.7</v>
      </c>
      <c r="B171" s="22" t="n">
        <f aca="false">+B170+23.5</f>
        <v>1592.7</v>
      </c>
      <c r="C171" s="0" t="n">
        <v>168</v>
      </c>
      <c r="D171" s="23" t="n">
        <f aca="false">29.916*1.012^((A171-4022.2)/23.5)</f>
        <v>66.5269881585386</v>
      </c>
      <c r="E171" s="7" t="n">
        <f aca="false">+SUM(D169:D171)</f>
        <v>197.223745816622</v>
      </c>
    </row>
    <row r="172" customFormat="false" ht="13.8" hidden="false" customHeight="false" outlineLevel="0" collapsed="false">
      <c r="A172" s="17" t="n">
        <f aca="false">+A171+23.5</f>
        <v>5620.2</v>
      </c>
      <c r="B172" s="22" t="n">
        <f aca="false">+B171+23.5</f>
        <v>1616.2</v>
      </c>
      <c r="C172" s="0" t="n">
        <v>169</v>
      </c>
      <c r="D172" s="23" t="n">
        <f aca="false">29.916*1.012^((A172-4022.2)/23.5)</f>
        <v>67.3253120164411</v>
      </c>
      <c r="E172" s="7" t="n">
        <f aca="false">+SUM(D170:D172)</f>
        <v>199.590430766421</v>
      </c>
      <c r="F172" s="9" t="s">
        <v>37</v>
      </c>
    </row>
    <row r="173" customFormat="false" ht="13.8" hidden="false" customHeight="false" outlineLevel="0" collapsed="false">
      <c r="A173" s="17" t="n">
        <f aca="false">+A172+23.5</f>
        <v>5643.7</v>
      </c>
      <c r="B173" s="22" t="n">
        <f aca="false">+B172+23.5</f>
        <v>1639.7</v>
      </c>
      <c r="C173" s="0" t="n">
        <v>170</v>
      </c>
      <c r="D173" s="23" t="n">
        <f aca="false">69.778*1.27^((A173-5620.2)/23.5)</f>
        <v>88.6180599999975</v>
      </c>
      <c r="E173" s="7" t="n">
        <f aca="false">+SUM(D171:D173)</f>
        <v>222.470360174977</v>
      </c>
      <c r="G173" s="8" t="s">
        <v>38</v>
      </c>
    </row>
    <row r="174" customFormat="false" ht="13.8" hidden="false" customHeight="false" outlineLevel="0" collapsed="false">
      <c r="A174" s="17" t="n">
        <f aca="false">+A173+23.5</f>
        <v>5667.2</v>
      </c>
      <c r="B174" s="22" t="n">
        <f aca="false">+B173+23.5</f>
        <v>1663.2</v>
      </c>
      <c r="C174" s="0" t="n">
        <v>171</v>
      </c>
      <c r="D174" s="23" t="n">
        <f aca="false">69.778*1.27^((A174-5620.2)/23.5)</f>
        <v>112.544936199997</v>
      </c>
      <c r="E174" s="7" t="n">
        <f aca="false">+SUM(D172:D174)</f>
        <v>268.488308216436</v>
      </c>
      <c r="G174" s="25" t="s">
        <v>39</v>
      </c>
    </row>
    <row r="175" customFormat="false" ht="13.8" hidden="false" customHeight="false" outlineLevel="0" collapsed="false">
      <c r="A175" s="17" t="n">
        <f aca="false">+A174+23.5</f>
        <v>5690.7</v>
      </c>
      <c r="B175" s="22" t="n">
        <f aca="false">+B174+23.5</f>
        <v>1686.7</v>
      </c>
      <c r="C175" s="0" t="n">
        <v>172</v>
      </c>
      <c r="D175" s="23" t="n">
        <f aca="false">69.778*1.27^((A175-5620.2)/23.5)</f>
        <v>142.932068973996</v>
      </c>
      <c r="E175" s="7" t="n">
        <f aca="false">+SUM(D173:D175)</f>
        <v>344.095065173991</v>
      </c>
      <c r="G175" s="25" t="s">
        <v>31</v>
      </c>
    </row>
    <row r="176" customFormat="false" ht="13.8" hidden="false" customHeight="false" outlineLevel="0" collapsed="false">
      <c r="A176" s="17" t="n">
        <f aca="false">+A175+23.5</f>
        <v>5714.2</v>
      </c>
      <c r="B176" s="22" t="n">
        <f aca="false">+B175+23.5</f>
        <v>1710.2</v>
      </c>
      <c r="C176" s="0" t="n">
        <v>173</v>
      </c>
      <c r="D176" s="23" t="n">
        <f aca="false">69.778*1.27^((A176-5620.2)/23.5)</f>
        <v>181.523727596975</v>
      </c>
      <c r="E176" s="7" t="n">
        <f aca="false">+SUM(D174:D176)</f>
        <v>437.000732770968</v>
      </c>
      <c r="G176" s="25" t="s">
        <v>32</v>
      </c>
    </row>
    <row r="177" customFormat="false" ht="13.8" hidden="false" customHeight="false" outlineLevel="0" collapsed="false">
      <c r="A177" s="17" t="n">
        <f aca="false">+A176+23.5</f>
        <v>5737.7</v>
      </c>
      <c r="B177" s="22" t="n">
        <f aca="false">+B176+23.5</f>
        <v>1733.7</v>
      </c>
      <c r="C177" s="0" t="n">
        <v>174</v>
      </c>
      <c r="D177" s="23" t="n">
        <f aca="false">69.778*1.27^((A177-5620.2)/23.5)</f>
        <v>230.535134048158</v>
      </c>
      <c r="E177" s="7" t="n">
        <f aca="false">+SUM(D175:D177)</f>
        <v>554.990930619129</v>
      </c>
      <c r="G177" s="25" t="s">
        <v>33</v>
      </c>
    </row>
    <row r="178" customFormat="false" ht="13.8" hidden="false" customHeight="false" outlineLevel="0" collapsed="false">
      <c r="A178" s="17" t="n">
        <f aca="false">+A177+23.5</f>
        <v>5761.2</v>
      </c>
      <c r="B178" s="22" t="n">
        <f aca="false">+B177+23.5</f>
        <v>1757.2</v>
      </c>
      <c r="C178" s="0" t="n">
        <v>175</v>
      </c>
      <c r="D178" s="23" t="n">
        <f aca="false">69.778*1.27^((A178-5620.2)/23.5)</f>
        <v>292.779620241161</v>
      </c>
      <c r="E178" s="7" t="n">
        <f aca="false">+SUM(D176:D178)</f>
        <v>704.838481886294</v>
      </c>
      <c r="G178" s="16"/>
      <c r="H178" s="0" t="n">
        <f aca="false">23.5*3</f>
        <v>70.5</v>
      </c>
    </row>
    <row r="179" customFormat="false" ht="13.8" hidden="false" customHeight="false" outlineLevel="0" collapsed="false">
      <c r="A179" s="17" t="n">
        <f aca="false">+A178+23.5</f>
        <v>5784.7</v>
      </c>
      <c r="B179" s="22" t="n">
        <f aca="false">+B178+23.5</f>
        <v>1780.7</v>
      </c>
      <c r="C179" s="0" t="n">
        <v>176</v>
      </c>
      <c r="D179" s="23" t="n">
        <f aca="false">69.778*1.27^((A179-5620.2)/23.5)</f>
        <v>371.830117706274</v>
      </c>
      <c r="E179" s="7" t="n">
        <f aca="false">+SUM(D177:D179)</f>
        <v>895.144871995594</v>
      </c>
    </row>
    <row r="180" customFormat="false" ht="13.8" hidden="false" customHeight="false" outlineLevel="0" collapsed="false">
      <c r="A180" s="17" t="n">
        <f aca="false">+A179+23.5</f>
        <v>5808.2</v>
      </c>
      <c r="B180" s="22" t="n">
        <f aca="false">+B179+23.5</f>
        <v>1804.2</v>
      </c>
      <c r="C180" s="0" t="n">
        <v>177</v>
      </c>
      <c r="D180" s="23" t="n">
        <f aca="false">69.778*1.27^((A180-5620.2)/23.5)</f>
        <v>472.224249486969</v>
      </c>
      <c r="E180" s="7" t="n">
        <f aca="false">+SUM(D178:D180)</f>
        <v>1136.8339874344</v>
      </c>
    </row>
    <row r="181" customFormat="false" ht="13.8" hidden="false" customHeight="false" outlineLevel="0" collapsed="false">
      <c r="A181" s="17" t="n">
        <f aca="false">+A180+23.5</f>
        <v>5831.7</v>
      </c>
      <c r="B181" s="22" t="n">
        <f aca="false">+B180+23.5</f>
        <v>1827.7</v>
      </c>
      <c r="C181" s="0" t="n">
        <v>178</v>
      </c>
      <c r="D181" s="23" t="n">
        <f aca="false">69.778*1.27^((A181-5620.2)/23.5)</f>
        <v>599.72479684845</v>
      </c>
      <c r="E181" s="7" t="n">
        <f aca="false">+SUM(D179:D181)</f>
        <v>1443.77916404169</v>
      </c>
    </row>
    <row r="182" customFormat="false" ht="13.8" hidden="false" customHeight="false" outlineLevel="0" collapsed="false">
      <c r="A182" s="17" t="n">
        <f aca="false">+A181+23.5</f>
        <v>5855.2</v>
      </c>
      <c r="B182" s="22" t="n">
        <f aca="false">+B181+23.5</f>
        <v>1851.2</v>
      </c>
      <c r="C182" s="0" t="n">
        <v>179</v>
      </c>
      <c r="D182" s="23" t="n">
        <f aca="false">69.778*1.27^((A182-5620.2)/23.5)</f>
        <v>761.650491997532</v>
      </c>
      <c r="E182" s="7" t="n">
        <f aca="false">+SUM(D180:D182)</f>
        <v>1833.59953833295</v>
      </c>
    </row>
    <row r="183" customFormat="false" ht="13.8" hidden="false" customHeight="false" outlineLevel="0" collapsed="false">
      <c r="A183" s="17" t="n">
        <f aca="false">+A182+23.5</f>
        <v>5878.7</v>
      </c>
      <c r="B183" s="22" t="n">
        <f aca="false">+B182+23.5</f>
        <v>1874.7</v>
      </c>
      <c r="C183" s="0" t="n">
        <v>180</v>
      </c>
      <c r="D183" s="23" t="n">
        <f aca="false">69.778*1.27^((A183-5620.2)/23.5)</f>
        <v>967.296124836865</v>
      </c>
      <c r="E183" s="7" t="n">
        <f aca="false">+SUM(D181:D183)</f>
        <v>2328.67141368285</v>
      </c>
    </row>
    <row r="184" customFormat="false" ht="13.8" hidden="false" customHeight="false" outlineLevel="0" collapsed="false">
      <c r="A184" s="17" t="n">
        <f aca="false">+A183+23.5</f>
        <v>5902.2</v>
      </c>
      <c r="B184" s="22" t="n">
        <f aca="false">+B183+23.5</f>
        <v>1898.2</v>
      </c>
      <c r="C184" s="0" t="n">
        <v>181</v>
      </c>
      <c r="D184" s="23" t="n">
        <f aca="false">69.778*1.27^((A184-5620.2)/23.5)</f>
        <v>1228.46607854282</v>
      </c>
      <c r="E184" s="7" t="n">
        <f aca="false">+SUM(D182:D184)</f>
        <v>2957.41269537722</v>
      </c>
    </row>
    <row r="185" customFormat="false" ht="13.8" hidden="false" customHeight="false" outlineLevel="0" collapsed="false">
      <c r="A185" s="17" t="n">
        <f aca="false">+A184+23.5</f>
        <v>5925.7</v>
      </c>
      <c r="B185" s="22" t="n">
        <f aca="false">+B184+23.5</f>
        <v>1921.7</v>
      </c>
      <c r="C185" s="0" t="n">
        <v>182</v>
      </c>
      <c r="D185" s="23" t="n">
        <f aca="false">69.778*1.27^((A185-5620.2)/23.5)</f>
        <v>1560.15191974938</v>
      </c>
      <c r="E185" s="7" t="n">
        <f aca="false">+SUM(D183:D185)</f>
        <v>3755.91412312906</v>
      </c>
    </row>
    <row r="186" customFormat="false" ht="13.8" hidden="false" customHeight="false" outlineLevel="0" collapsed="false">
      <c r="A186" s="17" t="n">
        <f aca="false">+A185+23.5</f>
        <v>5949.2</v>
      </c>
      <c r="B186" s="22" t="n">
        <f aca="false">+B185+23.5</f>
        <v>1945.2</v>
      </c>
      <c r="C186" s="0" t="n">
        <v>183</v>
      </c>
      <c r="D186" s="23" t="n">
        <f aca="false">69.778*1.27^((A186-5620.2)/23.5)</f>
        <v>1981.39293808171</v>
      </c>
      <c r="E186" s="7" t="n">
        <f aca="false">+SUM(D184:D186)</f>
        <v>4770.01093637391</v>
      </c>
    </row>
    <row r="187" customFormat="false" ht="13.8" hidden="false" customHeight="false" outlineLevel="0" collapsed="false">
      <c r="A187" s="17" t="n">
        <f aca="false">+A186+23.5</f>
        <v>5972.7</v>
      </c>
      <c r="B187" s="22" t="n">
        <f aca="false">+B186+23.5</f>
        <v>1968.7</v>
      </c>
      <c r="C187" s="0" t="n">
        <v>184</v>
      </c>
      <c r="D187" s="23" t="n">
        <f aca="false">69.778*1.27^((A187-5620.2)/23.5)</f>
        <v>2516.36903136378</v>
      </c>
      <c r="E187" s="7" t="n">
        <f aca="false">+SUM(D185:D187)</f>
        <v>6057.91388919487</v>
      </c>
    </row>
    <row r="188" customFormat="false" ht="13.8" hidden="false" customHeight="false" outlineLevel="0" collapsed="false">
      <c r="A188" s="17" t="n">
        <f aca="false">+A187+23.5</f>
        <v>5996.2</v>
      </c>
      <c r="B188" s="22" t="n">
        <f aca="false">+B187+23.5</f>
        <v>1992.2</v>
      </c>
      <c r="C188" s="0" t="n">
        <v>185</v>
      </c>
      <c r="D188" s="23" t="n">
        <f aca="false">69.778*1.25^((A188-5620.2)/23.5)</f>
        <v>2479.01255079335</v>
      </c>
      <c r="E188" s="7" t="n">
        <f aca="false">+SUM(D186:D188)</f>
        <v>6976.77452023884</v>
      </c>
    </row>
    <row r="189" customFormat="false" ht="13.8" hidden="false" customHeight="false" outlineLevel="0" collapsed="false">
      <c r="A189" s="26" t="n">
        <f aca="false">+A188+23.5</f>
        <v>6019.7</v>
      </c>
      <c r="B189" s="27" t="n">
        <f aca="false">+B188+23.5</f>
        <v>2015.7</v>
      </c>
      <c r="C189" s="28" t="n">
        <v>186</v>
      </c>
      <c r="D189" s="29" t="n">
        <f aca="false">69.778*1.24^((A189-5620.2)/23.5)</f>
        <v>2703.25593499915</v>
      </c>
      <c r="E189" s="30" t="n">
        <f aca="false">+SUM(D187:D189)</f>
        <v>7698.63751715627</v>
      </c>
      <c r="G189" s="0" t="s">
        <v>40</v>
      </c>
    </row>
    <row r="190" customFormat="false" ht="13.8" hidden="false" customHeight="false" outlineLevel="0" collapsed="false">
      <c r="A190" s="26" t="n">
        <f aca="false">+A189+23.5</f>
        <v>6043.2</v>
      </c>
      <c r="B190" s="27" t="n">
        <f aca="false">+B189+23.5</f>
        <v>2039.2</v>
      </c>
      <c r="C190" s="28" t="n">
        <v>187</v>
      </c>
      <c r="D190" s="29" t="n">
        <f aca="false">69.778*1.24^((A190-5620.2)/23.5)</f>
        <v>3352.03735939895</v>
      </c>
      <c r="E190" s="30" t="n">
        <f aca="false">+SUM(D188:D190)</f>
        <v>8534.30584519145</v>
      </c>
    </row>
    <row r="191" customFormat="false" ht="13.8" hidden="false" customHeight="false" outlineLevel="0" collapsed="false">
      <c r="A191" s="0" t="n">
        <v>6043.2</v>
      </c>
      <c r="B191" s="27" t="n">
        <v>2039.2</v>
      </c>
      <c r="C191" s="31" t="s">
        <v>41</v>
      </c>
      <c r="D191" s="32" t="n">
        <v>1000</v>
      </c>
      <c r="E191" s="30" t="n">
        <v>1000</v>
      </c>
      <c r="G191" s="0" t="s">
        <v>42</v>
      </c>
    </row>
    <row r="192" customFormat="false" ht="13.8" hidden="false" customHeight="false" outlineLevel="0" collapsed="false">
      <c r="A192" s="17" t="n">
        <f aca="false">+A190+25</f>
        <v>6068.2</v>
      </c>
      <c r="B192" s="22" t="n">
        <f aca="false">+B190+25</f>
        <v>2064.2</v>
      </c>
      <c r="C192" s="33" t="n">
        <v>188</v>
      </c>
      <c r="D192" s="34" t="n">
        <f aca="false">1000*1.5^((A192-6043)/25)</f>
        <v>1504.87348113032</v>
      </c>
      <c r="E192" s="35" t="n">
        <f aca="false">+SUM(D192:D192)</f>
        <v>1504.87348113032</v>
      </c>
      <c r="G192" s="9" t="s">
        <v>43</v>
      </c>
    </row>
    <row r="193" customFormat="false" ht="13.8" hidden="false" customHeight="false" outlineLevel="0" collapsed="false">
      <c r="A193" s="17" t="n">
        <f aca="false">+A192+25</f>
        <v>6093.2</v>
      </c>
      <c r="B193" s="22" t="n">
        <f aca="false">+B192+25</f>
        <v>2089.2</v>
      </c>
      <c r="C193" s="33" t="n">
        <v>189</v>
      </c>
      <c r="D193" s="34" t="n">
        <f aca="false">1000*1.5^((A193-6043)/25)</f>
        <v>2257.31022169548</v>
      </c>
      <c r="E193" s="35" t="n">
        <f aca="false">+SUM(D192:D193)</f>
        <v>3762.18370282581</v>
      </c>
      <c r="G193" s="9" t="s">
        <v>44</v>
      </c>
    </row>
    <row r="194" customFormat="false" ht="13.8" hidden="false" customHeight="false" outlineLevel="0" collapsed="false">
      <c r="A194" s="17" t="n">
        <f aca="false">+A193+25</f>
        <v>6118.2</v>
      </c>
      <c r="B194" s="22" t="n">
        <f aca="false">+B193+25</f>
        <v>2114.2</v>
      </c>
      <c r="C194" s="33" t="n">
        <v>190</v>
      </c>
      <c r="D194" s="34" t="n">
        <f aca="false">1000*1.5^((A194-6043)/25)</f>
        <v>3385.96533254323</v>
      </c>
      <c r="E194" s="35" t="n">
        <f aca="false">+SUM(D192:D194)</f>
        <v>7148.14903536903</v>
      </c>
      <c r="G194" s="9" t="s">
        <v>45</v>
      </c>
    </row>
    <row r="195" customFormat="false" ht="13.8" hidden="false" customHeight="false" outlineLevel="0" collapsed="false">
      <c r="A195" s="17" t="n">
        <f aca="false">+A194+25</f>
        <v>6143.2</v>
      </c>
      <c r="B195" s="22" t="n">
        <f aca="false">+B194+25</f>
        <v>2139.2</v>
      </c>
      <c r="C195" s="33" t="n">
        <v>191</v>
      </c>
      <c r="D195" s="34" t="n">
        <v>3333.33</v>
      </c>
      <c r="E195" s="35" t="n">
        <f aca="false">+SUM(D192:D195)</f>
        <v>10481.479035369</v>
      </c>
      <c r="G195" s="25" t="s">
        <v>46</v>
      </c>
    </row>
    <row r="196" customFormat="false" ht="13.8" hidden="false" customHeight="false" outlineLevel="0" collapsed="false">
      <c r="A196" s="17" t="n">
        <f aca="false">+A195+25</f>
        <v>6168.2</v>
      </c>
      <c r="B196" s="22" t="n">
        <f aca="false">+B195+25</f>
        <v>2164.2</v>
      </c>
      <c r="C196" s="33" t="n">
        <v>192</v>
      </c>
      <c r="D196" s="34" t="n">
        <v>3333.33</v>
      </c>
      <c r="E196" s="35" t="n">
        <f aca="false">D192*0.8+SUM(D193:D196)</f>
        <v>13513.834339143</v>
      </c>
      <c r="G196" s="25" t="s">
        <v>31</v>
      </c>
    </row>
    <row r="197" customFormat="false" ht="13.8" hidden="false" customHeight="false" outlineLevel="0" collapsed="false">
      <c r="A197" s="17" t="n">
        <f aca="false">+A196+25</f>
        <v>6193.2</v>
      </c>
      <c r="B197" s="22" t="n">
        <f aca="false">+B196+25</f>
        <v>2189.2</v>
      </c>
      <c r="C197" s="33" t="n">
        <v>193</v>
      </c>
      <c r="D197" s="34" t="n">
        <v>3333.33</v>
      </c>
      <c r="E197" s="35" t="n">
        <f aca="false">D193*0.8+SUM(D194:D197)</f>
        <v>15191.8035098996</v>
      </c>
      <c r="G197" s="25" t="s">
        <v>47</v>
      </c>
    </row>
    <row r="198" customFormat="false" ht="13.8" hidden="false" customHeight="false" outlineLevel="0" collapsed="false">
      <c r="A198" s="17" t="n">
        <f aca="false">+A197+25</f>
        <v>6218.2</v>
      </c>
      <c r="B198" s="22" t="n">
        <f aca="false">+B197+25</f>
        <v>2214.2</v>
      </c>
      <c r="C198" s="33" t="n">
        <v>194</v>
      </c>
      <c r="D198" s="34" t="n">
        <v>3333.33</v>
      </c>
      <c r="E198" s="35" t="n">
        <f aca="false">D194*0.8+SUM(D195:D198)</f>
        <v>16042.0922660346</v>
      </c>
      <c r="G198" s="25" t="s">
        <v>48</v>
      </c>
    </row>
    <row r="199" customFormat="false" ht="13.8" hidden="false" customHeight="false" outlineLevel="0" collapsed="false">
      <c r="A199" s="17" t="n">
        <f aca="false">+A198+25</f>
        <v>6243.2</v>
      </c>
      <c r="B199" s="22" t="n">
        <f aca="false">+B198+25</f>
        <v>2239.2</v>
      </c>
      <c r="C199" s="33" t="n">
        <v>195</v>
      </c>
      <c r="D199" s="34" t="n">
        <v>3333.33</v>
      </c>
      <c r="E199" s="35" t="n">
        <f aca="false">D195*0.8+SUM(D196:D199)</f>
        <v>15999.984</v>
      </c>
      <c r="G199" s="16"/>
      <c r="H199" s="36" t="n">
        <f aca="false">120/25</f>
        <v>4.8</v>
      </c>
    </row>
    <row r="200" customFormat="false" ht="13.8" hidden="false" customHeight="false" outlineLevel="0" collapsed="false">
      <c r="A200" s="17" t="n">
        <f aca="false">+A199+25</f>
        <v>6268.2</v>
      </c>
      <c r="B200" s="22" t="n">
        <f aca="false">+B199+25</f>
        <v>2264.2</v>
      </c>
      <c r="C200" s="33" t="n">
        <v>196</v>
      </c>
      <c r="D200" s="34" t="n">
        <v>3333.33</v>
      </c>
      <c r="E200" s="35" t="n">
        <f aca="false">D196*0.8+SUM(D197:D200)</f>
        <v>15999.984</v>
      </c>
      <c r="H200" s="0" t="n">
        <f aca="false">25*4</f>
        <v>100</v>
      </c>
    </row>
    <row r="201" customFormat="false" ht="13.8" hidden="false" customHeight="false" outlineLevel="0" collapsed="false">
      <c r="A201" s="17" t="n">
        <f aca="false">+A200+25</f>
        <v>6293.2</v>
      </c>
      <c r="B201" s="22" t="n">
        <f aca="false">+B200+25</f>
        <v>2289.2</v>
      </c>
      <c r="C201" s="33" t="n">
        <v>197</v>
      </c>
      <c r="D201" s="34" t="n">
        <v>3333.33</v>
      </c>
      <c r="E201" s="35" t="n">
        <f aca="false">D197*0.8+SUM(D198:D201)</f>
        <v>15999.984</v>
      </c>
      <c r="G201" s="9" t="s">
        <v>49</v>
      </c>
      <c r="K201" s="0" t="n">
        <f aca="false">16/4.8</f>
        <v>3.33333333333333</v>
      </c>
    </row>
    <row r="202" customFormat="false" ht="13.8" hidden="false" customHeight="false" outlineLevel="0" collapsed="false">
      <c r="A202" s="17" t="n">
        <f aca="false">+A201+25</f>
        <v>6318.2</v>
      </c>
      <c r="B202" s="22" t="n">
        <f aca="false">+B201+25</f>
        <v>2314.2</v>
      </c>
      <c r="C202" s="33" t="n">
        <v>198</v>
      </c>
      <c r="D202" s="34" t="n">
        <v>3333.33</v>
      </c>
      <c r="E202" s="35" t="n">
        <f aca="false">D198*0.8+SUM(D199:D202)</f>
        <v>15999.984</v>
      </c>
      <c r="G202" s="37" t="s">
        <v>50</v>
      </c>
    </row>
    <row r="203" customFormat="false" ht="13.8" hidden="false" customHeight="false" outlineLevel="0" collapsed="false">
      <c r="A203" s="17" t="n">
        <f aca="false">+A202+25</f>
        <v>6343.2</v>
      </c>
      <c r="B203" s="22" t="n">
        <f aca="false">+B202+25</f>
        <v>2339.2</v>
      </c>
      <c r="C203" s="33" t="n">
        <v>199</v>
      </c>
      <c r="D203" s="34" t="n">
        <v>3333.33</v>
      </c>
      <c r="E203" s="35" t="n">
        <f aca="false">D199*0.8+SUM(D200:D203)</f>
        <v>15999.984</v>
      </c>
    </row>
    <row r="204" customFormat="false" ht="13.8" hidden="false" customHeight="false" outlineLevel="0" collapsed="false">
      <c r="A204" s="17" t="n">
        <f aca="false">+A203+25</f>
        <v>6368.2</v>
      </c>
      <c r="B204" s="22" t="n">
        <f aca="false">+B203+25</f>
        <v>2364.2</v>
      </c>
      <c r="C204" s="33" t="n">
        <v>200</v>
      </c>
      <c r="D204" s="34" t="n">
        <v>3333.33</v>
      </c>
      <c r="E204" s="35" t="n">
        <f aca="false">D200*0.8+SUM(D201:D204)</f>
        <v>15999.984</v>
      </c>
    </row>
    <row r="205" customFormat="false" ht="13.8" hidden="false" customHeight="false" outlineLevel="0" collapsed="false">
      <c r="A205" s="17" t="n">
        <f aca="false">+A204+25</f>
        <v>6393.2</v>
      </c>
      <c r="B205" s="22" t="n">
        <f aca="false">+B204+25</f>
        <v>2389.2</v>
      </c>
      <c r="C205" s="33" t="n">
        <v>201</v>
      </c>
      <c r="D205" s="34" t="n">
        <v>3333.33</v>
      </c>
      <c r="E205" s="35" t="n">
        <f aca="false">D201*0.8+SUM(D202:D205)</f>
        <v>15999.984</v>
      </c>
    </row>
    <row r="206" customFormat="false" ht="13.8" hidden="false" customHeight="false" outlineLevel="0" collapsed="false">
      <c r="A206" s="17" t="n">
        <f aca="false">+A205+25</f>
        <v>6418.2</v>
      </c>
      <c r="B206" s="22" t="n">
        <f aca="false">+B205+25</f>
        <v>2414.2</v>
      </c>
      <c r="C206" s="33" t="n">
        <v>202</v>
      </c>
      <c r="D206" s="34" t="n">
        <v>3333.33</v>
      </c>
      <c r="E206" s="35" t="n">
        <f aca="false">D202*0.8+SUM(D203:D206)</f>
        <v>15999.984</v>
      </c>
    </row>
    <row r="207" customFormat="false" ht="13.8" hidden="false" customHeight="false" outlineLevel="0" collapsed="false">
      <c r="A207" s="17" t="n">
        <f aca="false">+A206+25</f>
        <v>6443.2</v>
      </c>
      <c r="B207" s="22" t="n">
        <f aca="false">+B206+25</f>
        <v>2439.2</v>
      </c>
      <c r="C207" s="33" t="n">
        <v>203</v>
      </c>
      <c r="D207" s="34" t="n">
        <v>3333.33</v>
      </c>
      <c r="E207" s="35" t="n">
        <f aca="false">D203*0.8+SUM(D204:D207)</f>
        <v>15999.984</v>
      </c>
    </row>
    <row r="208" customFormat="false" ht="13.8" hidden="false" customHeight="false" outlineLevel="0" collapsed="false">
      <c r="A208" s="17" t="n">
        <f aca="false">+A207+25</f>
        <v>6468.2</v>
      </c>
      <c r="B208" s="22" t="n">
        <f aca="false">+B207+25</f>
        <v>2464.2</v>
      </c>
      <c r="C208" s="33" t="n">
        <v>204</v>
      </c>
      <c r="D208" s="34" t="n">
        <v>3333.33</v>
      </c>
      <c r="E208" s="35" t="n">
        <f aca="false">D204*0.8+SUM(D205:D208)</f>
        <v>15999.984</v>
      </c>
    </row>
    <row r="209" customFormat="false" ht="13.8" hidden="false" customHeight="false" outlineLevel="0" collapsed="false">
      <c r="A209" s="17" t="n">
        <f aca="false">+A208+25</f>
        <v>6493.2</v>
      </c>
      <c r="B209" s="22" t="n">
        <f aca="false">+B208+25</f>
        <v>2489.2</v>
      </c>
      <c r="C209" s="33" t="n">
        <v>205</v>
      </c>
      <c r="D209" s="34" t="n">
        <v>3333.33</v>
      </c>
      <c r="E209" s="35" t="n">
        <f aca="false">D205*0.8+SUM(D206:D209)</f>
        <v>15999.984</v>
      </c>
    </row>
    <row r="210" customFormat="false" ht="13.8" hidden="false" customHeight="false" outlineLevel="0" collapsed="false">
      <c r="A210" s="17" t="n">
        <f aca="false">+A209+25</f>
        <v>6518.2</v>
      </c>
      <c r="B210" s="22" t="n">
        <f aca="false">+B209+25</f>
        <v>2514.2</v>
      </c>
      <c r="C210" s="33" t="n">
        <v>206</v>
      </c>
      <c r="D210" s="34" t="n">
        <v>3333.33</v>
      </c>
      <c r="E210" s="35" t="n">
        <f aca="false">D206*0.8+SUM(D207:D210)</f>
        <v>15999.984</v>
      </c>
    </row>
    <row r="211" customFormat="false" ht="13.8" hidden="false" customHeight="false" outlineLevel="0" collapsed="false">
      <c r="A211" s="17" t="n">
        <f aca="false">+A210+25</f>
        <v>6543.2</v>
      </c>
      <c r="B211" s="22" t="n">
        <f aca="false">+B210+25</f>
        <v>2539.2</v>
      </c>
      <c r="C211" s="33" t="n">
        <v>207</v>
      </c>
      <c r="D211" s="34" t="n">
        <v>3333.33</v>
      </c>
      <c r="E211" s="35" t="n">
        <f aca="false">D207*0.8+SUM(D208:D211)</f>
        <v>15999.984</v>
      </c>
    </row>
    <row r="212" customFormat="false" ht="13.8" hidden="false" customHeight="false" outlineLevel="0" collapsed="false">
      <c r="A212" s="17" t="n">
        <f aca="false">+A211+25</f>
        <v>6568.2</v>
      </c>
      <c r="B212" s="22" t="n">
        <f aca="false">+B211+25</f>
        <v>2564.2</v>
      </c>
      <c r="C212" s="33" t="n">
        <v>208</v>
      </c>
      <c r="D212" s="34" t="n">
        <v>3333.33</v>
      </c>
      <c r="E212" s="35" t="n">
        <f aca="false">D208*0.8+SUM(D209:D212)</f>
        <v>15999.984</v>
      </c>
    </row>
    <row r="213" customFormat="false" ht="13.8" hidden="false" customHeight="false" outlineLevel="0" collapsed="false">
      <c r="A213" s="17" t="n">
        <f aca="false">+A212+25</f>
        <v>6593.2</v>
      </c>
      <c r="B213" s="22" t="n">
        <f aca="false">+B212+25</f>
        <v>2589.2</v>
      </c>
      <c r="C213" s="33" t="n">
        <v>209</v>
      </c>
      <c r="D213" s="34" t="n">
        <v>3333.33</v>
      </c>
      <c r="E213" s="35" t="n">
        <f aca="false">D209*0.8+SUM(D210:D213)</f>
        <v>15999.984</v>
      </c>
    </row>
    <row r="214" customFormat="false" ht="13.8" hidden="false" customHeight="false" outlineLevel="0" collapsed="false">
      <c r="A214" s="17" t="n">
        <f aca="false">+A213+25</f>
        <v>6618.2</v>
      </c>
      <c r="B214" s="22" t="n">
        <f aca="false">+B213+25</f>
        <v>2614.2</v>
      </c>
      <c r="C214" s="33" t="n">
        <v>210</v>
      </c>
      <c r="D214" s="34" t="n">
        <v>3333.33</v>
      </c>
      <c r="E214" s="35" t="n">
        <f aca="false">D210*0.8+SUM(D211:D214)</f>
        <v>15999.984</v>
      </c>
    </row>
    <row r="215" customFormat="false" ht="13.8" hidden="false" customHeight="false" outlineLevel="0" collapsed="false">
      <c r="A215" s="17" t="n">
        <f aca="false">+A214+25</f>
        <v>6643.2</v>
      </c>
      <c r="B215" s="22" t="n">
        <f aca="false">+B214+25</f>
        <v>2639.2</v>
      </c>
      <c r="C215" s="33" t="n">
        <v>211</v>
      </c>
      <c r="D215" s="34" t="n">
        <v>3333.33</v>
      </c>
      <c r="E215" s="35" t="n">
        <f aca="false">D211*0.8+SUM(D212:D215)</f>
        <v>15999.984</v>
      </c>
    </row>
    <row r="216" customFormat="false" ht="13.8" hidden="false" customHeight="false" outlineLevel="0" collapsed="false">
      <c r="A216" s="17" t="n">
        <f aca="false">+A215+25</f>
        <v>6668.2</v>
      </c>
      <c r="B216" s="22" t="n">
        <f aca="false">+B215+25</f>
        <v>2664.2</v>
      </c>
      <c r="C216" s="33" t="n">
        <v>212</v>
      </c>
      <c r="D216" s="34" t="n">
        <v>3333.33</v>
      </c>
      <c r="E216" s="35" t="n">
        <f aca="false">D212*0.8+SUM(D213:D216)</f>
        <v>15999.984</v>
      </c>
    </row>
    <row r="217" customFormat="false" ht="13.8" hidden="false" customHeight="false" outlineLevel="0" collapsed="false">
      <c r="A217" s="17" t="n">
        <f aca="false">+A216+25</f>
        <v>6693.2</v>
      </c>
      <c r="B217" s="22" t="n">
        <f aca="false">+B216+25</f>
        <v>2689.2</v>
      </c>
      <c r="C217" s="33" t="n">
        <v>213</v>
      </c>
      <c r="D217" s="34" t="n">
        <v>3333.33</v>
      </c>
      <c r="E217" s="35" t="n">
        <f aca="false">D213*0.8+SUM(D214:D217)</f>
        <v>15999.984</v>
      </c>
    </row>
    <row r="218" customFormat="false" ht="13.8" hidden="false" customHeight="false" outlineLevel="0" collapsed="false">
      <c r="A218" s="17" t="n">
        <f aca="false">+A217+25</f>
        <v>6718.2</v>
      </c>
      <c r="B218" s="22" t="n">
        <f aca="false">+B217+25</f>
        <v>2714.2</v>
      </c>
      <c r="C218" s="33" t="n">
        <v>214</v>
      </c>
      <c r="D218" s="34" t="n">
        <v>3333.33</v>
      </c>
      <c r="E218" s="35" t="n">
        <f aca="false">D214*0.8+SUM(D215:D218)</f>
        <v>15999.984</v>
      </c>
    </row>
    <row r="219" customFormat="false" ht="13.8" hidden="false" customHeight="false" outlineLevel="0" collapsed="false">
      <c r="A219" s="17" t="n">
        <f aca="false">+A218+25</f>
        <v>6743.2</v>
      </c>
      <c r="B219" s="22" t="n">
        <f aca="false">+B218+25</f>
        <v>2739.2</v>
      </c>
      <c r="C219" s="33" t="n">
        <v>215</v>
      </c>
      <c r="D219" s="34" t="n">
        <v>3333.33</v>
      </c>
      <c r="E219" s="35" t="n">
        <f aca="false">D215*0.8+SUM(D216:D219)</f>
        <v>15999.984</v>
      </c>
    </row>
    <row r="220" customFormat="false" ht="13.8" hidden="false" customHeight="false" outlineLevel="0" collapsed="false">
      <c r="A220" s="17" t="n">
        <f aca="false">+A219+25</f>
        <v>6768.2</v>
      </c>
      <c r="B220" s="22" t="n">
        <f aca="false">+B219+25</f>
        <v>2764.2</v>
      </c>
      <c r="C220" s="33" t="n">
        <v>216</v>
      </c>
      <c r="D220" s="34" t="n">
        <v>3333.33</v>
      </c>
      <c r="E220" s="35" t="n">
        <f aca="false">D216*0.8+SUM(D217:D220)</f>
        <v>15999.984</v>
      </c>
    </row>
    <row r="221" customFormat="false" ht="13.8" hidden="false" customHeight="false" outlineLevel="0" collapsed="false">
      <c r="A221" s="17" t="n">
        <f aca="false">+A220+25</f>
        <v>6793.2</v>
      </c>
      <c r="B221" s="22" t="n">
        <f aca="false">+B220+25</f>
        <v>2789.2</v>
      </c>
      <c r="C221" s="33" t="n">
        <v>217</v>
      </c>
      <c r="D221" s="34" t="n">
        <v>3333.33</v>
      </c>
      <c r="E221" s="35" t="n">
        <f aca="false">D217*0.8+SUM(D218:D221)</f>
        <v>15999.984</v>
      </c>
    </row>
    <row r="222" customFormat="false" ht="13.8" hidden="false" customHeight="false" outlineLevel="0" collapsed="false">
      <c r="A222" s="17" t="n">
        <f aca="false">+A221+25</f>
        <v>6818.2</v>
      </c>
      <c r="B222" s="22" t="n">
        <f aca="false">+B221+25</f>
        <v>2814.2</v>
      </c>
      <c r="C222" s="33" t="n">
        <v>218</v>
      </c>
      <c r="D222" s="34" t="n">
        <v>3333.33</v>
      </c>
      <c r="E222" s="35" t="n">
        <f aca="false">D218*0.8+SUM(D219:D222)</f>
        <v>15999.984</v>
      </c>
    </row>
    <row r="223" customFormat="false" ht="13.8" hidden="false" customHeight="false" outlineLevel="0" collapsed="false">
      <c r="A223" s="17" t="n">
        <f aca="false">+A222+25</f>
        <v>6843.2</v>
      </c>
      <c r="B223" s="22" t="n">
        <f aca="false">+B222+25</f>
        <v>2839.2</v>
      </c>
      <c r="C223" s="33" t="n">
        <v>219</v>
      </c>
      <c r="D223" s="34" t="n">
        <v>3333.33</v>
      </c>
      <c r="E223" s="35" t="n">
        <f aca="false">D219*0.8+SUM(D220:D223)</f>
        <v>15999.984</v>
      </c>
      <c r="F223" s="9" t="s">
        <v>51</v>
      </c>
    </row>
    <row r="224" customFormat="false" ht="13.8" hidden="false" customHeight="false" outlineLevel="0" collapsed="false">
      <c r="A224" s="17" t="n">
        <f aca="false">+A223+25</f>
        <v>6868.2</v>
      </c>
      <c r="B224" s="22" t="n">
        <f aca="false">+B223+25</f>
        <v>2864.2</v>
      </c>
      <c r="C224" s="33" t="n">
        <v>220</v>
      </c>
      <c r="D224" s="38"/>
      <c r="E224" s="35" t="n">
        <f aca="false">D220*0.8+SUM(D221:D224)</f>
        <v>12666.654</v>
      </c>
      <c r="F224" s="9" t="s">
        <v>52</v>
      </c>
    </row>
    <row r="225" customFormat="false" ht="13.8" hidden="false" customHeight="false" outlineLevel="0" collapsed="false">
      <c r="A225" s="17" t="n">
        <f aca="false">+A224+25</f>
        <v>6893.2</v>
      </c>
      <c r="B225" s="22" t="n">
        <f aca="false">+B224+25</f>
        <v>2889.2</v>
      </c>
      <c r="C225" s="33" t="n">
        <v>221</v>
      </c>
      <c r="D225" s="38"/>
      <c r="E225" s="35" t="n">
        <f aca="false">D221*0.8+SUM(D222:D225)</f>
        <v>9333.324</v>
      </c>
      <c r="F225" s="9" t="s">
        <v>53</v>
      </c>
    </row>
    <row r="226" customFormat="false" ht="13.8" hidden="false" customHeight="false" outlineLevel="0" collapsed="false">
      <c r="A226" s="17" t="n">
        <f aca="false">+A225+25</f>
        <v>6918.2</v>
      </c>
      <c r="B226" s="22" t="n">
        <f aca="false">+B225+25</f>
        <v>2914.2</v>
      </c>
      <c r="C226" s="33" t="n">
        <v>222</v>
      </c>
      <c r="D226" s="38"/>
      <c r="E226" s="35" t="n">
        <f aca="false">D222*0.8+SUM(D223:D226)</f>
        <v>5999.994</v>
      </c>
      <c r="F226" s="9" t="s">
        <v>54</v>
      </c>
    </row>
    <row r="227" customFormat="false" ht="13.8" hidden="false" customHeight="false" outlineLevel="0" collapsed="false">
      <c r="D227" s="6"/>
      <c r="E227" s="7"/>
      <c r="F227" s="9" t="s">
        <v>55</v>
      </c>
    </row>
    <row r="228" customFormat="false" ht="13.8" hidden="false" customHeight="false" outlineLevel="0" collapsed="false">
      <c r="A228" s="8" t="s">
        <v>56</v>
      </c>
      <c r="D228" s="6"/>
      <c r="E228" s="7"/>
      <c r="F228" s="0" t="s">
        <v>57</v>
      </c>
    </row>
    <row r="229" customFormat="false" ht="13.8" hidden="false" customHeight="false" outlineLevel="0" collapsed="false">
      <c r="A229" s="8" t="s">
        <v>58</v>
      </c>
      <c r="B229" s="8"/>
      <c r="C229" s="8"/>
      <c r="D229" s="39" t="n">
        <f aca="false">+SUM(D3:D13)</f>
        <v>5432.81741573893</v>
      </c>
      <c r="E229" s="40" t="s">
        <v>59</v>
      </c>
      <c r="F229" s="9" t="s">
        <v>60</v>
      </c>
    </row>
    <row r="230" customFormat="false" ht="13.8" hidden="false" customHeight="false" outlineLevel="0" collapsed="false">
      <c r="A230" s="8" t="s">
        <v>61</v>
      </c>
      <c r="B230" s="8"/>
      <c r="C230" s="8"/>
      <c r="D230" s="39" t="n">
        <f aca="false">+SUM(D14:D190)</f>
        <v>24725.9154415404</v>
      </c>
      <c r="E230" s="40" t="s">
        <v>59</v>
      </c>
      <c r="F230" s="9" t="s">
        <v>62</v>
      </c>
    </row>
    <row r="231" customFormat="false" ht="13.8" hidden="false" customHeight="false" outlineLevel="0" collapsed="false">
      <c r="A231" s="8" t="s">
        <v>63</v>
      </c>
      <c r="B231" s="8"/>
      <c r="C231" s="8"/>
      <c r="D231" s="39" t="n">
        <f aca="false">+SUM(D3:D190)</f>
        <v>30158.7328572793</v>
      </c>
      <c r="E231" s="40" t="s">
        <v>59</v>
      </c>
    </row>
    <row r="232" customFormat="false" ht="13.8" hidden="false" customHeight="false" outlineLevel="0" collapsed="false">
      <c r="A232" s="8" t="s">
        <v>64</v>
      </c>
      <c r="B232" s="8"/>
      <c r="C232" s="8"/>
      <c r="D232" s="39" t="n">
        <f aca="false">+SUM(D192:D226)</f>
        <v>103814.719035369</v>
      </c>
      <c r="E232" s="40" t="s">
        <v>59</v>
      </c>
    </row>
    <row r="233" customFormat="false" ht="13.8" hidden="false" customHeight="false" outlineLevel="0" collapsed="false">
      <c r="A233" s="8" t="s">
        <v>65</v>
      </c>
      <c r="B233" s="8"/>
      <c r="C233" s="8"/>
      <c r="D233" s="39" t="n">
        <f aca="false">+D231+D232</f>
        <v>133973.451892648</v>
      </c>
      <c r="E233" s="40" t="s">
        <v>59</v>
      </c>
    </row>
  </sheetData>
  <mergeCells count="1">
    <mergeCell ref="A1:M1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95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66"/>
  <sheetViews>
    <sheetView showFormulas="false" showGridLines="true" showRowColHeaders="true" showZeros="true" rightToLeft="false" tabSelected="true" showOutlineSymbols="true" defaultGridColor="true" view="normal" topLeftCell="A4" colorId="64" zoomScale="120" zoomScaleNormal="120" zoomScalePageLayoutView="100" workbookViewId="0">
      <selection pane="topLeft" activeCell="H36" activeCellId="0" sqref="H36"/>
    </sheetView>
  </sheetViews>
  <sheetFormatPr defaultColWidth="10.4921875" defaultRowHeight="13.8" zeroHeight="false" outlineLevelRow="0" outlineLevelCol="0"/>
  <cols>
    <col collapsed="false" customWidth="true" hidden="false" outlineLevel="0" max="4" min="4" style="0" width="12.78"/>
    <col collapsed="false" customWidth="true" hidden="false" outlineLevel="0" max="6" min="6" style="0" width="4.25"/>
  </cols>
  <sheetData>
    <row r="1" customFormat="false" ht="19.7" hidden="false" customHeight="false" outlineLevel="0" collapsed="false">
      <c r="A1" s="41" t="s">
        <v>66</v>
      </c>
    </row>
    <row r="2" customFormat="false" ht="39.3" hidden="false" customHeight="true" outlineLevel="0" collapsed="false">
      <c r="A2" s="42" t="s">
        <v>67</v>
      </c>
      <c r="B2" s="42" t="s">
        <v>68</v>
      </c>
      <c r="C2" s="42" t="s">
        <v>69</v>
      </c>
      <c r="D2" s="42" t="s">
        <v>70</v>
      </c>
      <c r="E2" s="42" t="s">
        <v>71</v>
      </c>
      <c r="F2" s="43"/>
      <c r="G2" s="9"/>
      <c r="H2" s="9" t="s">
        <v>72</v>
      </c>
    </row>
    <row r="3" customFormat="false" ht="13.8" hidden="false" customHeight="false" outlineLevel="0" collapsed="false">
      <c r="A3" s="0" t="n">
        <v>0</v>
      </c>
      <c r="B3" s="38" t="n">
        <v>0</v>
      </c>
      <c r="C3" s="38" t="n">
        <v>0.8</v>
      </c>
      <c r="D3" s="44" t="n">
        <v>0</v>
      </c>
      <c r="E3" s="38" t="n">
        <f aca="false">+B3+C3+D3</f>
        <v>0.8</v>
      </c>
      <c r="F3" s="38"/>
      <c r="H3" s="0" t="s">
        <v>73</v>
      </c>
    </row>
    <row r="4" customFormat="false" ht="13.8" hidden="false" customHeight="false" outlineLevel="0" collapsed="false">
      <c r="A4" s="0" t="n">
        <v>30</v>
      </c>
      <c r="B4" s="38" t="n">
        <f aca="false">(0.8*1.5^(A3/30))-D3</f>
        <v>0.8</v>
      </c>
      <c r="C4" s="38" t="n">
        <f aca="false">+C3*0.75+B4</f>
        <v>1.4</v>
      </c>
      <c r="D4" s="44" t="n">
        <v>0.05</v>
      </c>
      <c r="E4" s="38" t="n">
        <f aca="false">+B4+C4+D4</f>
        <v>2.25</v>
      </c>
      <c r="F4" s="38"/>
      <c r="H4" s="0" t="s">
        <v>74</v>
      </c>
    </row>
    <row r="5" customFormat="false" ht="13.8" hidden="false" customHeight="false" outlineLevel="0" collapsed="false">
      <c r="A5" s="0" t="n">
        <v>60</v>
      </c>
      <c r="B5" s="38" t="n">
        <f aca="false">(0.8*1.5^(A4/30))-D4</f>
        <v>1.15</v>
      </c>
      <c r="C5" s="38" t="n">
        <f aca="false">+C4*0.75+B5</f>
        <v>2.2</v>
      </c>
      <c r="D5" s="44" t="n">
        <v>0.05</v>
      </c>
      <c r="E5" s="38" t="n">
        <f aca="false">+B5+C5+D5</f>
        <v>3.4</v>
      </c>
      <c r="F5" s="38"/>
      <c r="H5" s="9" t="s">
        <v>75</v>
      </c>
    </row>
    <row r="6" customFormat="false" ht="13.8" hidden="false" customHeight="false" outlineLevel="0" collapsed="false">
      <c r="A6" s="0" t="n">
        <v>90</v>
      </c>
      <c r="B6" s="38" t="n">
        <f aca="false">(0.8*1.5^(A5/30))-D5</f>
        <v>1.75</v>
      </c>
      <c r="C6" s="38" t="n">
        <f aca="false">+C5*0.75+B6</f>
        <v>3.4</v>
      </c>
      <c r="D6" s="44" t="n">
        <v>0.05</v>
      </c>
      <c r="E6" s="38" t="n">
        <f aca="false">+B6+C6+D6</f>
        <v>5.2</v>
      </c>
      <c r="F6" s="38"/>
      <c r="H6" s="0" t="s">
        <v>76</v>
      </c>
    </row>
    <row r="7" customFormat="false" ht="13.8" hidden="false" customHeight="false" outlineLevel="0" collapsed="false">
      <c r="A7" s="0" t="n">
        <v>120</v>
      </c>
      <c r="B7" s="38" t="n">
        <f aca="false">(0.8*1.5^(A6/30))-D6</f>
        <v>2.65</v>
      </c>
      <c r="C7" s="38" t="n">
        <f aca="false">+C6*0.75+B7</f>
        <v>5.2</v>
      </c>
      <c r="D7" s="44" t="n">
        <v>0.05</v>
      </c>
      <c r="E7" s="38" t="n">
        <f aca="false">+B7+C7+D7</f>
        <v>7.9</v>
      </c>
      <c r="F7" s="38"/>
    </row>
    <row r="8" customFormat="false" ht="13.8" hidden="false" customHeight="false" outlineLevel="0" collapsed="false">
      <c r="A8" s="0" t="n">
        <v>150</v>
      </c>
      <c r="B8" s="38" t="n">
        <f aca="false">(0.8*1.5^(A7/30))-D7</f>
        <v>4</v>
      </c>
      <c r="C8" s="38" t="n">
        <f aca="false">+C7*0.75+B8</f>
        <v>7.9</v>
      </c>
      <c r="D8" s="44" t="n">
        <v>0.05</v>
      </c>
      <c r="E8" s="38" t="n">
        <f aca="false">+B8+C8+D8</f>
        <v>11.95</v>
      </c>
      <c r="F8" s="38"/>
    </row>
    <row r="9" customFormat="false" ht="13.8" hidden="false" customHeight="false" outlineLevel="0" collapsed="false">
      <c r="A9" s="0" t="n">
        <v>180</v>
      </c>
      <c r="B9" s="38" t="n">
        <f aca="false">4-D9</f>
        <v>3.95</v>
      </c>
      <c r="C9" s="38" t="n">
        <f aca="false">+C8*0.75+B9</f>
        <v>9.875</v>
      </c>
      <c r="D9" s="44" t="n">
        <v>0.05</v>
      </c>
      <c r="E9" s="38" t="n">
        <f aca="false">+B9+C9+D9</f>
        <v>13.875</v>
      </c>
      <c r="F9" s="38"/>
    </row>
    <row r="10" customFormat="false" ht="13.8" hidden="false" customHeight="false" outlineLevel="0" collapsed="false">
      <c r="A10" s="0" t="n">
        <v>210</v>
      </c>
      <c r="B10" s="38" t="n">
        <f aca="false">4-D10</f>
        <v>3.95</v>
      </c>
      <c r="C10" s="38" t="n">
        <f aca="false">+C9*0.75+B10</f>
        <v>11.35625</v>
      </c>
      <c r="D10" s="44" t="n">
        <v>0.05</v>
      </c>
      <c r="E10" s="38" t="n">
        <f aca="false">+B10+C10+D10</f>
        <v>15.35625</v>
      </c>
      <c r="F10" s="38"/>
    </row>
    <row r="11" customFormat="false" ht="13.8" hidden="false" customHeight="false" outlineLevel="0" collapsed="false">
      <c r="A11" s="0" t="n">
        <v>240</v>
      </c>
      <c r="B11" s="38" t="n">
        <f aca="false">4-D11</f>
        <v>3.95</v>
      </c>
      <c r="C11" s="38" t="n">
        <v>12</v>
      </c>
      <c r="D11" s="44" t="n">
        <v>0.05</v>
      </c>
      <c r="E11" s="38" t="n">
        <f aca="false">+B11+C11+D11</f>
        <v>16</v>
      </c>
      <c r="F11" s="38"/>
    </row>
    <row r="12" customFormat="false" ht="13.8" hidden="false" customHeight="false" outlineLevel="0" collapsed="false">
      <c r="A12" s="0" t="n">
        <v>270</v>
      </c>
      <c r="B12" s="38" t="n">
        <f aca="false">4-D12</f>
        <v>3.95</v>
      </c>
      <c r="C12" s="38" t="n">
        <v>12</v>
      </c>
      <c r="D12" s="44" t="n">
        <v>0.05</v>
      </c>
      <c r="E12" s="38" t="n">
        <f aca="false">+B12+C12+D12</f>
        <v>16</v>
      </c>
      <c r="F12" s="38"/>
    </row>
    <row r="13" customFormat="false" ht="13.8" hidden="false" customHeight="false" outlineLevel="0" collapsed="false">
      <c r="A13" s="0" t="n">
        <v>300</v>
      </c>
      <c r="B13" s="38" t="n">
        <f aca="false">4-D13</f>
        <v>3.95</v>
      </c>
      <c r="C13" s="38" t="n">
        <v>12</v>
      </c>
      <c r="D13" s="44" t="n">
        <v>0.05</v>
      </c>
      <c r="E13" s="38" t="n">
        <f aca="false">+B13+C13+D13</f>
        <v>16</v>
      </c>
      <c r="F13" s="38"/>
    </row>
    <row r="14" customFormat="false" ht="13.8" hidden="false" customHeight="false" outlineLevel="0" collapsed="false">
      <c r="A14" s="0" t="n">
        <v>330</v>
      </c>
      <c r="B14" s="38" t="n">
        <f aca="false">4-D14</f>
        <v>3.95</v>
      </c>
      <c r="C14" s="38" t="n">
        <v>12</v>
      </c>
      <c r="D14" s="44" t="n">
        <v>0.05</v>
      </c>
      <c r="E14" s="38" t="n">
        <f aca="false">+B14+C14+D14</f>
        <v>16</v>
      </c>
      <c r="F14" s="38"/>
    </row>
    <row r="15" customFormat="false" ht="13.8" hidden="false" customHeight="false" outlineLevel="0" collapsed="false">
      <c r="A15" s="0" t="n">
        <v>360</v>
      </c>
      <c r="B15" s="38" t="n">
        <f aca="false">4-D15</f>
        <v>3.95</v>
      </c>
      <c r="C15" s="38" t="n">
        <v>12</v>
      </c>
      <c r="D15" s="44" t="n">
        <v>0.05</v>
      </c>
      <c r="E15" s="38" t="n">
        <f aca="false">+B15+C15+D15</f>
        <v>16</v>
      </c>
      <c r="F15" s="38"/>
    </row>
    <row r="16" customFormat="false" ht="13.8" hidden="false" customHeight="false" outlineLevel="0" collapsed="false">
      <c r="A16" s="0" t="n">
        <v>390</v>
      </c>
      <c r="B16" s="38" t="n">
        <f aca="false">4-D16</f>
        <v>3.95</v>
      </c>
      <c r="C16" s="38" t="n">
        <v>12</v>
      </c>
      <c r="D16" s="44" t="n">
        <v>0.05</v>
      </c>
      <c r="E16" s="38" t="n">
        <f aca="false">+B16+C16+D16</f>
        <v>16</v>
      </c>
      <c r="F16" s="38"/>
    </row>
    <row r="17" customFormat="false" ht="13.8" hidden="false" customHeight="false" outlineLevel="0" collapsed="false">
      <c r="A17" s="0" t="n">
        <v>420</v>
      </c>
      <c r="B17" s="38" t="n">
        <f aca="false">4-D17</f>
        <v>3.95</v>
      </c>
      <c r="C17" s="38" t="n">
        <v>12</v>
      </c>
      <c r="D17" s="44" t="n">
        <v>0.05</v>
      </c>
      <c r="E17" s="38" t="n">
        <f aca="false">+B17+C17+D17</f>
        <v>16</v>
      </c>
      <c r="F17" s="38"/>
    </row>
    <row r="18" customFormat="false" ht="13.8" hidden="false" customHeight="false" outlineLevel="0" collapsed="false">
      <c r="A18" s="0" t="n">
        <v>450</v>
      </c>
      <c r="B18" s="38" t="n">
        <f aca="false">4-D18</f>
        <v>3.95</v>
      </c>
      <c r="C18" s="38" t="n">
        <v>12</v>
      </c>
      <c r="D18" s="44" t="n">
        <v>0.05</v>
      </c>
      <c r="E18" s="38" t="n">
        <f aca="false">+B18+C18+D18</f>
        <v>16</v>
      </c>
      <c r="F18" s="38"/>
    </row>
    <row r="19" customFormat="false" ht="13.8" hidden="false" customHeight="false" outlineLevel="0" collapsed="false">
      <c r="A19" s="0" t="n">
        <v>480</v>
      </c>
      <c r="B19" s="38" t="n">
        <f aca="false">4-D19</f>
        <v>3.95</v>
      </c>
      <c r="C19" s="38" t="n">
        <v>12</v>
      </c>
      <c r="D19" s="44" t="n">
        <v>0.05</v>
      </c>
      <c r="E19" s="38" t="n">
        <f aca="false">+B19+C19+D19</f>
        <v>16</v>
      </c>
      <c r="F19" s="38"/>
    </row>
    <row r="20" customFormat="false" ht="13.8" hidden="false" customHeight="false" outlineLevel="0" collapsed="false">
      <c r="A20" s="0" t="n">
        <v>510</v>
      </c>
      <c r="B20" s="38" t="n">
        <f aca="false">4-D20</f>
        <v>3.95</v>
      </c>
      <c r="C20" s="38" t="n">
        <v>12</v>
      </c>
      <c r="D20" s="44" t="n">
        <v>0.05</v>
      </c>
      <c r="E20" s="38" t="n">
        <f aca="false">+B20+C20+D20</f>
        <v>16</v>
      </c>
      <c r="F20" s="38"/>
    </row>
    <row r="21" customFormat="false" ht="13.8" hidden="false" customHeight="false" outlineLevel="0" collapsed="false">
      <c r="A21" s="0" t="n">
        <v>540</v>
      </c>
      <c r="B21" s="38" t="n">
        <f aca="false">4-D21</f>
        <v>3.95</v>
      </c>
      <c r="C21" s="38" t="n">
        <v>12</v>
      </c>
      <c r="D21" s="44" t="n">
        <v>0.05</v>
      </c>
      <c r="E21" s="38" t="n">
        <f aca="false">+B21+C21+D21</f>
        <v>16</v>
      </c>
      <c r="F21" s="38"/>
    </row>
    <row r="22" customFormat="false" ht="13.8" hidden="false" customHeight="false" outlineLevel="0" collapsed="false">
      <c r="A22" s="0" t="n">
        <v>570</v>
      </c>
      <c r="B22" s="38" t="n">
        <f aca="false">4-D22</f>
        <v>3.95</v>
      </c>
      <c r="C22" s="38" t="n">
        <v>12</v>
      </c>
      <c r="D22" s="44" t="n">
        <v>0.05</v>
      </c>
      <c r="E22" s="38" t="n">
        <f aca="false">+B22+C22+D22</f>
        <v>16</v>
      </c>
      <c r="F22" s="38"/>
    </row>
    <row r="23" customFormat="false" ht="13.8" hidden="false" customHeight="false" outlineLevel="0" collapsed="false">
      <c r="A23" s="0" t="n">
        <v>600</v>
      </c>
      <c r="B23" s="38" t="n">
        <f aca="false">4-D23</f>
        <v>3.95</v>
      </c>
      <c r="C23" s="38" t="n">
        <v>12</v>
      </c>
      <c r="D23" s="44" t="n">
        <v>0.05</v>
      </c>
      <c r="E23" s="38" t="n">
        <f aca="false">+B23+C23+D23</f>
        <v>16</v>
      </c>
      <c r="F23" s="38"/>
    </row>
    <row r="24" customFormat="false" ht="13.8" hidden="false" customHeight="false" outlineLevel="0" collapsed="false">
      <c r="A24" s="0" t="n">
        <v>630</v>
      </c>
      <c r="B24" s="38" t="n">
        <f aca="false">4-D24</f>
        <v>3.95</v>
      </c>
      <c r="C24" s="38" t="n">
        <v>12</v>
      </c>
      <c r="D24" s="44" t="n">
        <v>0.05</v>
      </c>
      <c r="E24" s="38" t="n">
        <f aca="false">+B24+C24+D24</f>
        <v>16</v>
      </c>
      <c r="F24" s="38"/>
    </row>
    <row r="25" customFormat="false" ht="13.8" hidden="false" customHeight="false" outlineLevel="0" collapsed="false">
      <c r="A25" s="0" t="n">
        <v>660</v>
      </c>
      <c r="B25" s="38" t="n">
        <f aca="false">4-D25</f>
        <v>3.95</v>
      </c>
      <c r="C25" s="38" t="n">
        <v>12</v>
      </c>
      <c r="D25" s="44" t="n">
        <v>0.05</v>
      </c>
      <c r="E25" s="38" t="n">
        <f aca="false">+B25+C25+D25</f>
        <v>16</v>
      </c>
      <c r="F25" s="38"/>
    </row>
    <row r="26" customFormat="false" ht="13.8" hidden="false" customHeight="false" outlineLevel="0" collapsed="false">
      <c r="A26" s="0" t="n">
        <v>690</v>
      </c>
      <c r="B26" s="38" t="n">
        <f aca="false">4-D26</f>
        <v>3.95</v>
      </c>
      <c r="C26" s="38" t="n">
        <v>12</v>
      </c>
      <c r="D26" s="44" t="n">
        <v>0.05</v>
      </c>
      <c r="E26" s="38" t="n">
        <f aca="false">+B26+C26+D26</f>
        <v>16</v>
      </c>
      <c r="F26" s="38"/>
    </row>
    <row r="27" customFormat="false" ht="13.8" hidden="false" customHeight="false" outlineLevel="0" collapsed="false">
      <c r="A27" s="0" t="n">
        <v>720</v>
      </c>
      <c r="B27" s="38" t="n">
        <f aca="false">4-D27</f>
        <v>3.95</v>
      </c>
      <c r="C27" s="38" t="n">
        <v>12</v>
      </c>
      <c r="D27" s="44" t="n">
        <v>0.05</v>
      </c>
      <c r="E27" s="38" t="n">
        <f aca="false">+B27+C27+D27</f>
        <v>16</v>
      </c>
      <c r="F27" s="38"/>
    </row>
    <row r="28" customFormat="false" ht="13.8" hidden="false" customHeight="false" outlineLevel="0" collapsed="false">
      <c r="A28" s="0" t="n">
        <v>750</v>
      </c>
      <c r="B28" s="38" t="n">
        <f aca="false">4-D28</f>
        <v>3.95</v>
      </c>
      <c r="C28" s="38" t="n">
        <v>12</v>
      </c>
      <c r="D28" s="44" t="n">
        <v>0.05</v>
      </c>
      <c r="E28" s="38" t="n">
        <f aca="false">+B28+C28+D28</f>
        <v>16</v>
      </c>
      <c r="F28" s="38"/>
    </row>
    <row r="29" customFormat="false" ht="13.8" hidden="false" customHeight="false" outlineLevel="0" collapsed="false">
      <c r="A29" s="0" t="n">
        <v>780</v>
      </c>
      <c r="B29" s="38" t="n">
        <f aca="false">4-D29</f>
        <v>3.95</v>
      </c>
      <c r="C29" s="38" t="n">
        <v>12</v>
      </c>
      <c r="D29" s="44" t="n">
        <v>0.05</v>
      </c>
      <c r="E29" s="38" t="n">
        <f aca="false">+B29+C29+D29</f>
        <v>16</v>
      </c>
      <c r="F29" s="38"/>
    </row>
    <row r="30" customFormat="false" ht="13.8" hidden="false" customHeight="false" outlineLevel="0" collapsed="false">
      <c r="A30" s="0" t="n">
        <v>810</v>
      </c>
      <c r="B30" s="38" t="n">
        <f aca="false">4-D30</f>
        <v>3.95</v>
      </c>
      <c r="C30" s="38" t="n">
        <v>12</v>
      </c>
      <c r="D30" s="44" t="n">
        <v>0.05</v>
      </c>
      <c r="E30" s="38" t="n">
        <f aca="false">+B30+C30+D30</f>
        <v>16</v>
      </c>
      <c r="F30" s="38"/>
    </row>
    <row r="31" customFormat="false" ht="13.8" hidden="false" customHeight="false" outlineLevel="0" collapsed="false">
      <c r="A31" s="0" t="n">
        <v>840</v>
      </c>
      <c r="B31" s="38" t="n">
        <f aca="false">4-D31</f>
        <v>3.95</v>
      </c>
      <c r="C31" s="38" t="n">
        <v>12</v>
      </c>
      <c r="D31" s="44" t="n">
        <v>0.05</v>
      </c>
      <c r="E31" s="38" t="n">
        <f aca="false">+B31+C31+D31</f>
        <v>16</v>
      </c>
      <c r="F31" s="38"/>
    </row>
    <row r="32" customFormat="false" ht="13.8" hidden="false" customHeight="false" outlineLevel="0" collapsed="false">
      <c r="A32" s="0" t="n">
        <v>870</v>
      </c>
      <c r="B32" s="38" t="n">
        <f aca="false">4-D32</f>
        <v>3.95</v>
      </c>
      <c r="C32" s="38" t="n">
        <v>12</v>
      </c>
      <c r="D32" s="44" t="n">
        <v>0.05</v>
      </c>
      <c r="E32" s="38" t="n">
        <f aca="false">+B32+C32+D32</f>
        <v>16</v>
      </c>
      <c r="F32" s="38"/>
    </row>
    <row r="33" customFormat="false" ht="13.8" hidden="false" customHeight="false" outlineLevel="0" collapsed="false">
      <c r="A33" s="0" t="n">
        <v>900</v>
      </c>
      <c r="B33" s="38" t="n">
        <f aca="false">4-D33</f>
        <v>3.95</v>
      </c>
      <c r="C33" s="38" t="n">
        <v>12</v>
      </c>
      <c r="D33" s="44" t="n">
        <v>0.05</v>
      </c>
      <c r="E33" s="38" t="n">
        <f aca="false">+B33+C33+D33</f>
        <v>16</v>
      </c>
      <c r="F33" s="38"/>
      <c r="G33" s="9" t="s">
        <v>77</v>
      </c>
    </row>
    <row r="34" customFormat="false" ht="13.8" hidden="false" customHeight="false" outlineLevel="0" collapsed="false">
      <c r="A34" s="0" t="n">
        <v>930</v>
      </c>
      <c r="B34" s="38" t="n">
        <v>0</v>
      </c>
      <c r="C34" s="38" t="n">
        <v>12</v>
      </c>
      <c r="D34" s="44" t="n">
        <v>4</v>
      </c>
      <c r="E34" s="38" t="n">
        <f aca="false">+B34+C34+D34</f>
        <v>16</v>
      </c>
      <c r="F34" s="38"/>
      <c r="G34" s="9" t="s">
        <v>78</v>
      </c>
    </row>
    <row r="35" customFormat="false" ht="13.8" hidden="false" customHeight="false" outlineLevel="0" collapsed="false">
      <c r="A35" s="0" t="n">
        <v>960</v>
      </c>
      <c r="B35" s="38" t="n">
        <v>0</v>
      </c>
      <c r="C35" s="38" t="n">
        <f aca="false">+B32+B33+B34+B35</f>
        <v>7.9</v>
      </c>
      <c r="D35" s="44" t="n">
        <v>8.07</v>
      </c>
      <c r="E35" s="38" t="n">
        <f aca="false">+B35+C35+D35</f>
        <v>15.97</v>
      </c>
      <c r="F35" s="38"/>
      <c r="G35" s="0" t="s">
        <v>79</v>
      </c>
    </row>
    <row r="36" customFormat="false" ht="13.8" hidden="false" customHeight="false" outlineLevel="0" collapsed="false">
      <c r="A36" s="0" t="n">
        <v>990</v>
      </c>
      <c r="B36" s="38" t="n">
        <v>0</v>
      </c>
      <c r="C36" s="38" t="n">
        <f aca="false">+B33+B34+B35+B36</f>
        <v>3.95</v>
      </c>
      <c r="D36" s="44" t="n">
        <v>12.03</v>
      </c>
      <c r="E36" s="38" t="n">
        <f aca="false">+B36+C36+D36</f>
        <v>15.98</v>
      </c>
      <c r="F36" s="38"/>
      <c r="G36" s="0" t="s">
        <v>80</v>
      </c>
    </row>
    <row r="37" customFormat="false" ht="13.8" hidden="false" customHeight="false" outlineLevel="0" collapsed="false">
      <c r="A37" s="0" t="n">
        <v>1000</v>
      </c>
      <c r="B37" s="38" t="n">
        <v>0</v>
      </c>
      <c r="C37" s="38" t="n">
        <v>0</v>
      </c>
      <c r="D37" s="44" t="n">
        <v>16</v>
      </c>
      <c r="E37" s="38" t="n">
        <f aca="false">+B37+C37+D37</f>
        <v>16</v>
      </c>
      <c r="F37" s="38"/>
      <c r="G37" s="0" t="s">
        <v>81</v>
      </c>
    </row>
    <row r="38" customFormat="false" ht="14.15" hidden="false" customHeight="false" outlineLevel="0" collapsed="false">
      <c r="G38" s="0" t="s">
        <v>82</v>
      </c>
    </row>
    <row r="39" customFormat="false" ht="13.8" hidden="false" customHeight="false" outlineLevel="0" collapsed="false">
      <c r="A39" s="45" t="s">
        <v>83</v>
      </c>
      <c r="B39" s="46" t="n">
        <f aca="false">+SUM(B3:B37)</f>
        <v>109.1</v>
      </c>
      <c r="C39" s="46" t="n">
        <v>0.8</v>
      </c>
      <c r="D39" s="46" t="n">
        <f aca="false">+SUM(D3:D37)</f>
        <v>41.6</v>
      </c>
      <c r="E39" s="46"/>
      <c r="G39" s="0" t="s">
        <v>84</v>
      </c>
    </row>
    <row r="40" customFormat="false" ht="13.8" hidden="false" customHeight="false" outlineLevel="0" collapsed="false">
      <c r="G40" s="0" t="s">
        <v>85</v>
      </c>
    </row>
    <row r="41" customFormat="false" ht="13.8" hidden="false" customHeight="false" outlineLevel="0" collapsed="false">
      <c r="G41" s="0" t="s">
        <v>86</v>
      </c>
    </row>
    <row r="42" customFormat="false" ht="13.8" hidden="false" customHeight="false" outlineLevel="0" collapsed="false">
      <c r="G42" s="0" t="s">
        <v>87</v>
      </c>
    </row>
    <row r="43" customFormat="false" ht="13.8" hidden="false" customHeight="false" outlineLevel="0" collapsed="false">
      <c r="G43" s="0" t="s">
        <v>88</v>
      </c>
    </row>
    <row r="44" customFormat="false" ht="13.8" hidden="false" customHeight="false" outlineLevel="0" collapsed="false">
      <c r="G44" s="0" t="s">
        <v>89</v>
      </c>
    </row>
    <row r="45" customFormat="false" ht="13.8" hidden="false" customHeight="false" outlineLevel="0" collapsed="false">
      <c r="G45" s="0" t="s">
        <v>90</v>
      </c>
    </row>
    <row r="46" customFormat="false" ht="13.8" hidden="false" customHeight="false" outlineLevel="0" collapsed="false">
      <c r="G46" s="0" t="s">
        <v>91</v>
      </c>
    </row>
    <row r="48" customFormat="false" ht="13.8" hidden="false" customHeight="false" outlineLevel="0" collapsed="false">
      <c r="A48" s="9" t="s">
        <v>92</v>
      </c>
    </row>
    <row r="49" customFormat="false" ht="13.8" hidden="false" customHeight="false" outlineLevel="0" collapsed="false">
      <c r="A49" s="0" t="s">
        <v>93</v>
      </c>
    </row>
    <row r="50" customFormat="false" ht="13.8" hidden="false" customHeight="false" outlineLevel="0" collapsed="false">
      <c r="A50" s="0" t="s">
        <v>94</v>
      </c>
    </row>
    <row r="52" customFormat="false" ht="13.8" hidden="false" customHeight="false" outlineLevel="0" collapsed="false">
      <c r="A52" s="9" t="s">
        <v>95</v>
      </c>
      <c r="H52" s="0" t="n">
        <f aca="false">+1.5/900</f>
        <v>0.00166666666666667</v>
      </c>
    </row>
    <row r="53" customFormat="false" ht="13.8" hidden="false" customHeight="false" outlineLevel="0" collapsed="false">
      <c r="B53" s="47" t="n">
        <f aca="false">+SUM(B3:B36)</f>
        <v>109.1</v>
      </c>
      <c r="C53" s="9" t="s">
        <v>96</v>
      </c>
      <c r="D53" s="9"/>
      <c r="E53" s="9"/>
      <c r="F53" s="9"/>
      <c r="H53" s="0" t="n">
        <f aca="false">+H52*30</f>
        <v>0.05</v>
      </c>
    </row>
    <row r="54" customFormat="false" ht="13.8" hidden="false" customHeight="false" outlineLevel="0" collapsed="false">
      <c r="A54" s="0" t="s">
        <v>97</v>
      </c>
    </row>
    <row r="55" customFormat="false" ht="13.8" hidden="false" customHeight="false" outlineLevel="0" collapsed="false">
      <c r="A55" s="0" t="s">
        <v>98</v>
      </c>
    </row>
    <row r="56" customFormat="false" ht="13.8" hidden="false" customHeight="false" outlineLevel="0" collapsed="false">
      <c r="A56" s="0" t="s">
        <v>99</v>
      </c>
    </row>
    <row r="57" customFormat="false" ht="13.8" hidden="false" customHeight="false" outlineLevel="0" collapsed="false">
      <c r="A57" s="0" t="s">
        <v>100</v>
      </c>
    </row>
    <row r="58" customFormat="false" ht="13.8" hidden="false" customHeight="false" outlineLevel="0" collapsed="false">
      <c r="A58" s="0" t="s">
        <v>101</v>
      </c>
    </row>
    <row r="59" customFormat="false" ht="13.8" hidden="false" customHeight="false" outlineLevel="0" collapsed="false">
      <c r="A59" s="0" t="s">
        <v>102</v>
      </c>
    </row>
    <row r="60" customFormat="false" ht="13.8" hidden="false" customHeight="false" outlineLevel="0" collapsed="false">
      <c r="A60" s="0" t="s">
        <v>103</v>
      </c>
    </row>
    <row r="61" customFormat="false" ht="13.8" hidden="false" customHeight="false" outlineLevel="0" collapsed="false">
      <c r="B61" s="48" t="n">
        <f aca="false">SUM(D$3:D$37)</f>
        <v>41.6</v>
      </c>
      <c r="C61" s="0" t="s">
        <v>96</v>
      </c>
    </row>
    <row r="62" customFormat="false" ht="13.8" hidden="false" customHeight="false" outlineLevel="0" collapsed="false">
      <c r="A62" s="0" t="s">
        <v>104</v>
      </c>
    </row>
    <row r="63" customFormat="false" ht="13.8" hidden="false" customHeight="false" outlineLevel="0" collapsed="false">
      <c r="A63" s="0" t="s">
        <v>105</v>
      </c>
    </row>
    <row r="64" customFormat="false" ht="13.8" hidden="false" customHeight="false" outlineLevel="0" collapsed="false">
      <c r="A64" s="0" t="s">
        <v>106</v>
      </c>
    </row>
    <row r="65" customFormat="false" ht="13.8" hidden="false" customHeight="false" outlineLevel="0" collapsed="false">
      <c r="A65" s="0" t="s">
        <v>107</v>
      </c>
    </row>
    <row r="66" customFormat="false" ht="13.8" hidden="false" customHeight="false" outlineLevel="0" collapsed="false">
      <c r="A66" s="0" t="s">
        <v>108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&amp;C&amp;10&amp;A</oddHeader>
    <oddFooter>&amp;C&amp;10Page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3542</TotalTime>
  <Application>LibreOffice/24.2.1.2$Windows_X86_64 LibreOffice_project/db4def46b0453cc22e2d0305797cf981b68ef5ac</Application>
  <AppVersion>15.0000</AppVersion>
  <Company>Kingston Vic 3364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1999-11-01T10:40:36Z</dcterms:created>
  <dc:creator>The Armstrongs</dc:creator>
  <dc:description/>
  <dc:language>en-AU</dc:language>
  <cp:lastModifiedBy>Bruce Armstrong</cp:lastModifiedBy>
  <cp:lastPrinted>2014-11-22T11:31:17Z</cp:lastPrinted>
  <dcterms:modified xsi:type="dcterms:W3CDTF">2024-04-21T10:42:45Z</dcterms:modified>
  <cp:revision>33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